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contractors" sheetId="4" state="visible" r:id="rId4"/>
    <sheet xmlns:r="http://schemas.openxmlformats.org/officeDocument/2006/relationships" name="Preliminaries" sheetId="5" state="visible" r:id="rId5"/>
    <sheet xmlns:r="http://schemas.openxmlformats.org/officeDocument/2006/relationships" name="Tender summary" sheetId="6" state="visible" r:id="rId6"/>
    <sheet xmlns:r="http://schemas.openxmlformats.org/officeDocument/2006/relationships" name="Quotation"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'Subcontractors'!$6:$6</definedName>
    <definedName name="_xlnm.Print_Titles" localSheetId="4">'Preliminaries'!$6:$6</definedName>
  </definedNames>
  <calcPr calcId="124519" fullCalcOnLoad="1"/>
</workbook>
</file>

<file path=xl/styles.xml><?xml version="1.0" encoding="utf-8"?>
<styleSheet xmlns="http://schemas.openxmlformats.org/spreadsheetml/2006/main">
  <numFmts count="5">
    <numFmt numFmtId="164" formatCode="dd/mm/yyyy"/>
    <numFmt numFmtId="165" formatCode="General&quot;%&quot;"/>
    <numFmt numFmtId="166" formatCode="#,##0.00##"/>
    <numFmt numFmtId="167" formatCode="#,##0.00;(#,##0.00);&quot;-&quot;"/>
    <numFmt numFmtId="168"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2">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left style="dashed">
        <color rgb="00B6BDB3"/>
      </left>
      <right style="dashed">
        <color rgb="00B6BDB3"/>
      </right>
      <top style="dashed">
        <color rgb="00B6BDB3"/>
      </top>
      <bottom style="dashed">
        <color rgb="00B6BDB3"/>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1">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1"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4"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5"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6" fontId="4" fillId="2" borderId="3" applyProtection="1" pivotButton="0" quotePrefix="0" xfId="0">
      <protection locked="0" hidden="0"/>
    </xf>
    <xf numFmtId="167"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6" fontId="4" fillId="5" borderId="3" applyProtection="1" pivotButton="0" quotePrefix="0" xfId="0">
      <protection locked="0" hidden="0"/>
    </xf>
    <xf numFmtId="0" fontId="7" fillId="0" borderId="0" applyAlignment="1" pivotButton="0" quotePrefix="0" xfId="0">
      <alignment horizontal="right" vertical="center"/>
    </xf>
    <xf numFmtId="167" fontId="7" fillId="6" borderId="4" pivotButton="0" quotePrefix="0" xfId="0"/>
    <xf numFmtId="168" fontId="7" fillId="6" borderId="4" pivotButton="0" quotePrefix="0" xfId="0"/>
    <xf numFmtId="0" fontId="3" fillId="0" borderId="0" applyAlignment="1" pivotButton="0" quotePrefix="0" xfId="0">
      <alignment horizontal="right" vertical="center"/>
    </xf>
    <xf numFmtId="168"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6" fontId="4" fillId="4" borderId="3" pivotButton="0" quotePrefix="0" xfId="0"/>
    <xf numFmtId="0" fontId="3" fillId="0" borderId="0" pivotButton="0" quotePrefix="0" xfId="0"/>
    <xf numFmtId="168"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8" fontId="4" fillId="4" borderId="3" pivotButton="0" quotePrefix="0" xfId="0"/>
    <xf numFmtId="0" fontId="11" fillId="6" borderId="0" pivotButton="0" quotePrefix="0" xfId="0"/>
    <xf numFmtId="168"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1" fillId="0" borderId="8" applyAlignment="1" applyProtection="1" pivotButton="0" quotePrefix="0" xfId="0">
      <alignment horizontal="center" vertical="center" wrapText="1"/>
      <protection locked="0" hidden="0"/>
    </xf>
    <xf numFmtId="164" fontId="4" fillId="0" borderId="1" applyAlignment="1" applyProtection="1" pivotButton="0" quotePrefix="0" xfId="0">
      <alignment horizontal="left" vertical="top" wrapText="1"/>
      <protection locked="0" hidden="0"/>
    </xf>
    <xf numFmtId="0" fontId="4" fillId="0" borderId="0" applyProtection="1" pivotButton="0" quotePrefix="0" xfId="0">
      <protection locked="0" hidden="0"/>
    </xf>
    <xf numFmtId="0" fontId="4" fillId="0" borderId="1" applyAlignment="1" applyProtection="1" pivotButton="0" quotePrefix="0" xfId="0">
      <alignment horizontal="left" vertical="top" wrapText="1"/>
      <protection locked="0" hidden="0"/>
    </xf>
    <xf numFmtId="164"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9" applyAlignment="1" pivotButton="0" quotePrefix="0" xfId="0">
      <alignment vertical="center"/>
    </xf>
    <xf numFmtId="0" fontId="4" fillId="6" borderId="9" pivotButton="0" quotePrefix="0" xfId="0"/>
    <xf numFmtId="168" fontId="14" fillId="6" borderId="9" applyAlignment="1" pivotButton="0" quotePrefix="0" xfId="0">
      <alignment vertical="center"/>
    </xf>
    <xf numFmtId="168" fontId="3" fillId="0" borderId="1" pivotButton="0" quotePrefix="0" xfId="0"/>
    <xf numFmtId="168" fontId="7" fillId="0" borderId="1" pivotButton="0" quotePrefix="0" xfId="0"/>
    <xf numFmtId="0" fontId="4" fillId="0" borderId="10"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plant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penny.</t>
      </text>
    </comment>
    <comment ref="T6" authorId="0" shapeId="0">
      <text>
        <t>Quantity x material price x (1 + waste %), rounded to the penny.</t>
      </text>
    </comment>
    <comment ref="U6" authorId="0" shapeId="0">
      <text>
        <t>Hours x the plant rate, rounded to the penny. The hours are the crew's unless you typed plant hours.</t>
      </text>
    </comment>
    <comment ref="V6" authorId="0" shapeId="0">
      <text>
        <t>Labour + materials + plant.</t>
      </text>
    </comment>
    <comment ref="W6" authorId="0" shapeId="0">
      <text>
        <t>Line total divided by the quantity, rounded to the penny.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tender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tender: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penny.</t>
      </text>
    </comment>
  </commentList>
</comments>
</file>

<file path=xl/comments/comment4.xml><?xml version="1.0" encoding="utf-8"?>
<comments xmlns="http://schemas.openxmlformats.org/spreadsheetml/2006/main">
  <authors>
    <author>Bidfident</author>
  </authors>
  <commentList>
    <comment ref="D2" authorId="0" shapeId="0">
      <text>
        <t>Delete these words and add your logo: Insert, then Pictures. Keep it inside this box so the page still prints on one sheet.</t>
      </text>
    </commen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Tender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uk/for/demolition-and-asbestos-removal/demolition-and-soft-strip/?utm_source=spreadsheet&amp;utm_medium=excel&amp;utm_campaign=demolition-uk&amp;utm_content=brand&amp;v=0.1" TargetMode="External" Id="rId1"/><Relationship Type="http://schemas.openxmlformats.org/officeDocument/2006/relationships/hyperlink" Target="https://bidfident.com/uk/for/demolition-and-asbestos-removal/demolition-and-soft-strip/?utm_source=spreadsheet&amp;utm_medium=excel&amp;utm_campaign=demolition-uk&amp;utm_content=version&amp;v=0.1" TargetMode="External" Id="rId2"/><Relationship Type="http://schemas.openxmlformats.org/officeDocument/2006/relationships/hyperlink" Target="https://bidfident.com/app/?from=uk.demolition&amp;utm_source=spreadsheet&amp;utm_medium=excel&amp;utm_campaign=demolition-uk&amp;utm_content=start&amp;v=0.1" TargetMode="External" Id="rId3"/><Relationship Type="http://schemas.openxmlformats.org/officeDocument/2006/relationships/hyperlink" Target="https://bidfident.com/app/?from=uk.demolition&amp;utm_source=spreadsheet&amp;utm_medium=excel&amp;utm_campaign=demolition-uk&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uk/for/demolition-and-asbestos-removal/demolition-and-soft-strip/?utm_source=spreadsheet&amp;utm_medium=excel&amp;utm_campaign=demolition-uk&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uk/for/demolition-and-asbestos-removal/demolition-and-soft-strip/?utm_source=spreadsheet&amp;utm_medium=excel&amp;utm_campaign=demolition-uk&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uk/for/demolition-and-asbestos-removal/demolition-and-soft-strip/?utm_source=spreadsheet&amp;utm_medium=excel&amp;utm_campaign=demolition-uk&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uk/for/demolition-and-asbestos-removal/demolition-and-soft-strip/?utm_source=spreadsheet&amp;utm_medium=excel&amp;utm_campaign=demolition-uk&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uk/for/demolition-and-asbestos-removal/demolition-and-soft-strip/?utm_source=spreadsheet&amp;utm_medium=excel&amp;utm_campaign=demolition-uk&amp;utm_content=brand&amp;v=0.1" TargetMode="External" Id="rId1"/><Relationship Type="http://schemas.openxmlformats.org/officeDocument/2006/relationships/hyperlink" Target="https://bidfident.com/app/?from=uk.demolition&amp;utm_source=spreadsheet&amp;utm_medium=excel&amp;utm_campaign=demolition-uk&amp;utm_content=summary&amp;v=0.1" TargetMode="External" Id="rId2"/><Relationship Type="http://schemas.openxmlformats.org/officeDocument/2006/relationships/hyperlink" Target="https://bidfident.com/app/?from=uk.demolition&amp;utm_source=spreadsheet&amp;utm_medium=excel&amp;utm_campaign=demolition-uk&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uk/?utm_source=spreadsheet&amp;utm_medium=excel&amp;utm_campaign=demolition-uk&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uk/for/demolition-and-asbestos-removal/demolition-and-soft-strip/?utm_source=spreadsheet&amp;utm_medium=excel&amp;utm_campaign=demolition-uk&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Demolition and soft strip: estimate</t>
        </is>
      </c>
    </row>
    <row r="3">
      <c r="B3" s="3" t="inlineStr">
        <is>
          <t>United Kingdom version, blank copy</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demolition and soft strip. Price your work line by line, compare subcontractor quotes, add your running costs and profit, and get a tender total that adds up to the penny. Every figure is worked out by a formula, so change a rate or a quantity and everything follows.</t>
        </is>
      </c>
    </row>
    <row r="8" ht="46" customHeight="1">
      <c r="B8" s="6" t="inlineStr">
        <is>
          <t>This copy</t>
        </is>
      </c>
      <c r="C8" s="7" t="inlineStr">
        <is>
          <t>This is the blank copy. The trades and equipment on the Rates tab are suggestions: rename them and type your own rates. The worked-example copy shows the same layout filled in with a made-up job.</t>
        </is>
      </c>
    </row>
    <row r="10" ht="20" customHeight="1">
      <c r="B10" s="4" t="inlineStr">
        <is>
          <t>How to use it, in five steps</t>
        </is>
      </c>
      <c r="C10" s="5" t="n"/>
    </row>
    <row r="11" ht="32" customHeight="1">
      <c r="B11" s="8" t="inlineStr">
        <is>
          <t>1  Rates</t>
        </is>
      </c>
      <c r="C11" s="7" t="inlineStr">
        <is>
          <t>Type your hourly rates for each trade and each piece of plant, the job length in weeks, and your percentages (contingency, overheads and profit, bond, insurance, VAT).</t>
        </is>
      </c>
    </row>
    <row r="12" ht="60" customHeight="1">
      <c r="B12" s="8" t="inlineStr">
        <is>
          <t>2  Estimate</t>
        </is>
      </c>
      <c r="C12" s="7" t="inlineStr">
        <is>
          <t>One row for each line of work. Type the quantity, the hours each unit takes and what the materials cost. Pick the trade and plant from the lists, and a cost code from the Codes tab, or type your own. Mark a line Excluded to price it without counting it, for example an option. A line that needs a look turns pink.</t>
        </is>
      </c>
    </row>
    <row r="13" ht="46" customHeight="1">
      <c r="B13" s="8" t="inlineStr">
        <is>
          <t>3  Subcontractors and preliminaries</t>
        </is>
      </c>
      <c r="C13" s="7" t="inlineStr">
        <is>
          <t>On the Subcontractors tab, type the quotes you have for each package. The lowest is carried unless you pick another. On the Preliminaries tab, add running costs; weekly and monthly ones follow the job length.</t>
        </is>
      </c>
    </row>
    <row r="14" ht="32" customHeight="1">
      <c r="B14" s="8" t="inlineStr">
        <is>
          <t>4  Tender summary</t>
        </is>
      </c>
      <c r="C14" s="7" t="inlineStr">
        <is>
          <t>Your tender total, worked out in order: direct cost, contingency, overheads and profit, bond, insurance. Nothing to type here.</t>
        </is>
      </c>
    </row>
    <row r="15" ht="46" customHeight="1">
      <c r="B15" s="8" t="inlineStr">
        <is>
          <t>5  Quotation</t>
        </is>
      </c>
      <c r="C15" s="7" t="inlineStr">
        <is>
          <t>A one-page quotation to send to your customer. Type your details, the scope and what is not included; the price comes from the Tender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Labour = hours x hourly rate. Materials = quantity x price x (1 + waste %). Plant = hours x its rate. Each of those is rounded to the penny, half up, and a line is their sum. Quantities, hours and rates are never rounded, and totals add up the rounded amounts, so every column adds up exactly.
Then: direct cost = own work + subcontractors + preliminaries. Contingency is a percentage of the direct cost, overheads and profit of direct cost plus contingency. Bond and insurance are each a percentage of the subtotal before them (not of each other). VAT is shown beside the tender total and is not part of it.</t>
        </is>
      </c>
    </row>
    <row r="24" ht="20" customHeight="1">
      <c r="B24" s="4" t="inlineStr">
        <is>
          <t>Good to know</t>
        </is>
      </c>
      <c r="C24" s="5" t="n"/>
    </row>
    <row r="25" ht="60" customHeight="1">
      <c r="B25" s="6" t="inlineStr">
        <is>
          <t>Locked cells</t>
        </is>
      </c>
      <c r="C25" s="7" t="inlineStr">
        <is>
          <t>Only the yellow cells, and the boxes on the Quotation,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tender. Free to use for your own tenders; please do not resell it.</t>
        </is>
      </c>
    </row>
    <row r="29" ht="20" customHeight="1">
      <c r="B29" s="4" t="inlineStr">
        <is>
          <t>When your spreadsheet gets heavy</t>
        </is>
      </c>
      <c r="C29" s="5" t="n"/>
    </row>
    <row r="30" ht="60" customHeight="1">
      <c r="B30" s="6" t="inlineStr"/>
      <c r="C30" s="7" t="inlineStr">
        <is>
          <t>If you end up with lots of tenders, changing rates, or more than one person working on them, Bidfident does the same sums on a page, keeps every tender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bidfident.com/uk</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tender. Yellow cells are for you.</t>
        </is>
      </c>
    </row>
    <row r="4" ht="6" customHeight="1"/>
    <row r="5" ht="20" customHeight="1">
      <c r="B5" s="4" t="inlineStr">
        <is>
          <t>Job details</t>
        </is>
      </c>
      <c r="C5" s="5" t="n"/>
      <c r="D5" s="5" t="n"/>
    </row>
    <row r="6" ht="16.5" customHeight="1">
      <c r="B6" s="15" t="inlineStr">
        <is>
          <t>Job name</t>
        </is>
      </c>
      <c r="C6" s="16" t="n"/>
      <c r="D6" s="17" t="inlineStr">
        <is>
          <t>Shown on the Tender summary tab.</t>
        </is>
      </c>
    </row>
    <row r="7" ht="16.5" customHeight="1">
      <c r="B7" s="15" t="inlineStr">
        <is>
          <t>Location</t>
        </is>
      </c>
      <c r="C7" s="16" t="n"/>
      <c r="D7" s="17" t="inlineStr"/>
    </row>
    <row r="8" ht="16.5" customHeight="1">
      <c r="B8" s="15" t="inlineStr">
        <is>
          <t>Tender due</t>
        </is>
      </c>
      <c r="C8" s="18" t="n"/>
      <c r="D8" s="17" t="inlineStr"/>
    </row>
    <row r="9" ht="16.5" customHeight="1">
      <c r="B9" s="15" t="inlineStr">
        <is>
          <t>Job length (weeks)</t>
        </is>
      </c>
      <c r="C9" s="19" t="n"/>
      <c r="D9" s="17" t="inlineStr">
        <is>
          <t>Weekly and monthly items on the Preliminaries tab follow this.</t>
        </is>
      </c>
    </row>
    <row r="10"/>
    <row r="11" ht="20" customHeight="1">
      <c r="B11" s="4" t="inlineStr">
        <is>
          <t>Labour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Demolition operative</t>
        </is>
      </c>
      <c r="C13" s="23" t="n"/>
    </row>
    <row r="14" ht="16.5" customHeight="1">
      <c r="B14" s="22" t="inlineStr">
        <is>
          <t>Plant operator</t>
        </is>
      </c>
      <c r="C14" s="23" t="n"/>
    </row>
    <row r="15" ht="16.5" customHeight="1">
      <c r="B15" s="22" t="inlineStr">
        <is>
          <t>Burner</t>
        </is>
      </c>
      <c r="C15" s="23" t="n"/>
    </row>
    <row r="16" ht="16.5" customHeight="1">
      <c r="B16" s="22" t="inlineStr">
        <is>
          <t>Carpenter and joiner</t>
        </is>
      </c>
      <c r="C16" s="23" t="n"/>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c r="D23" s="1" t="inlineStr">
        <is>
          <t>Used for a line that has hours but no trade, or a trade that is not on this list.</t>
        </is>
      </c>
    </row>
    <row r="24"/>
    <row r="25" ht="20" customHeight="1">
      <c r="B25" s="4" t="inlineStr">
        <is>
          <t>Plant rates</t>
        </is>
      </c>
      <c r="C25" s="5" t="n"/>
      <c r="D25" s="5" t="n"/>
    </row>
    <row r="26" ht="18" customHeight="1">
      <c r="B26" s="20" t="inlineStr">
        <is>
          <t>Plant</t>
        </is>
      </c>
      <c r="C26" s="21" t="inlineStr">
        <is>
          <t>Rate per hour (£)</t>
        </is>
      </c>
      <c r="D26" s="1" t="inlineStr">
        <is>
          <t>Pick it by this name in the Plant column on the Estimate tab.</t>
        </is>
      </c>
    </row>
    <row r="27" ht="16.5" customHeight="1">
      <c r="B27" s="22" t="inlineStr">
        <is>
          <t>360 excavator with shears</t>
        </is>
      </c>
      <c r="C27" s="23" t="n"/>
    </row>
    <row r="28" ht="16.5" customHeight="1">
      <c r="B28" s="22" t="inlineStr">
        <is>
          <t>Floor grinder</t>
        </is>
      </c>
      <c r="C28" s="23" t="n"/>
    </row>
    <row r="29" ht="16.5" customHeight="1">
      <c r="B29" s="22" t="inlineStr">
        <is>
          <t>Skid steer loader</t>
        </is>
      </c>
      <c r="C29" s="23" t="n"/>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c r="D35" s="1" t="inlineStr">
        <is>
          <t>Added to the direct cost, for what you cannot yet see.</t>
        </is>
      </c>
    </row>
    <row r="36" ht="16.5" customHeight="1">
      <c r="B36" s="15" t="inlineStr">
        <is>
          <t>Overheads and profit (%)</t>
        </is>
      </c>
      <c r="C36" s="26" t="n"/>
      <c r="D36" s="1" t="inlineStr">
        <is>
          <t>Your profit, added to the direct cost plus contingency.</t>
        </is>
      </c>
    </row>
    <row r="37" ht="16.5" customHeight="1">
      <c r="B37" s="15" t="inlineStr">
        <is>
          <t>Bond (%)</t>
        </is>
      </c>
      <c r="C37" s="26" t="n"/>
      <c r="D37" s="1" t="inlineStr">
        <is>
          <t>Taken from the subtotal. Leave at 0 if you are not bonded.</t>
        </is>
      </c>
    </row>
    <row r="38" ht="16.5" customHeight="1">
      <c r="B38" s="15" t="inlineStr">
        <is>
          <t>Insurance (%)</t>
        </is>
      </c>
      <c r="C38" s="26" t="n"/>
      <c r="D38" s="1" t="inlineStr">
        <is>
          <t>Taken from the same subtotal as bond, not from each other.</t>
        </is>
      </c>
    </row>
    <row r="39" ht="16.5" customHeight="1">
      <c r="B39" s="15" t="inlineStr">
        <is>
          <t>VAT (%)</t>
        </is>
      </c>
      <c r="C39" s="26" t="n"/>
      <c r="D39" s="1" t="inlineStr">
        <is>
          <t>Shown for reference, apart from the tender total.</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Demolition and soft strip: estimate</t>
        </is>
      </c>
    </row>
    <row r="3" ht="50" customHeight="1">
      <c r="B3" s="14" t="inlineStr">
        <is>
          <t>One row per line of work. Type in the yellow cells; the grey cells are worked out for you. Hours, labour, materials and equipment are each rounded to the penny,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Plant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plant</t>
        </is>
      </c>
      <c r="V6" s="29" t="inlineStr">
        <is>
          <t>Line total</t>
        </is>
      </c>
      <c r="W6" s="29" t="inlineStr">
        <is>
          <t>Line price per unit</t>
        </is>
      </c>
      <c r="X6" s="28" t="inlineStr">
        <is>
          <t>Check this line</t>
        </is>
      </c>
    </row>
    <row r="7">
      <c r="B7" s="30" t="n"/>
      <c r="C7" s="22" t="n"/>
      <c r="D7" s="31" t="n"/>
      <c r="E7" s="22" t="n"/>
      <c r="F7" s="22" t="n"/>
      <c r="G7" s="22" t="n"/>
      <c r="H7" s="22" t="n"/>
      <c r="I7" s="32" t="n"/>
      <c r="J7" s="32" t="n"/>
      <c r="K7" s="22" t="n"/>
      <c r="L7" s="22" t="n"/>
      <c r="M7" s="22" t="n"/>
      <c r="N7" s="22" t="n"/>
      <c r="O7" s="22" t="n"/>
      <c r="P7" s="31" t="n"/>
      <c r="Q7" s="33" t="str">
        <f>IF($E7="","",$E7*$H7)</f>
        <v/>
      </c>
      <c r="R7" s="33" t="str">
        <f>IF($E7="","",IF($I7&lt;&gt;"",$I7,IF($G7="",Rates!$C$23,IFERROR(INDEX(Rates!$C$13:$C$22,MATCH($G7,Rates!$B$13:$B$22,0)),Rates!$C$23))))</f>
        <v/>
      </c>
      <c r="S7" s="33" t="str">
        <f>IF($E7="","",ROUND($Q7*$R7,2))</f>
        <v/>
      </c>
      <c r="T7" s="33" t="str">
        <f>IF($E7="","",ROUND($E7*$J7*(1+$K7/100),2))</f>
        <v/>
      </c>
      <c r="U7" s="33" t="str">
        <f>IF($E7="","",ROUND(IF($N7&lt;&gt;"",$E7*$N7,$Q7)*IF($L7="",0,IFERROR(INDEX(Rates!$C$27:$C$32,MATCH($L7,Rates!$B$27:$B$32,0)),0)),2))</f>
        <v/>
      </c>
      <c r="V7" s="33" t="str">
        <f>IF($E7="","",ROUND($S7+$T7+$U7,2))</f>
        <v/>
      </c>
      <c r="W7" s="33" t="str">
        <f>IF($E7="","",IF($E7=0,0,ROUND($V7/$E7,2)))</f>
        <v/>
      </c>
      <c r="X7" s="34" t="str">
        <f>IF($E7="","",TRIM(IF(OR($I7&lt;&gt;"",$G7="",$Q7=0),"",IF(ISNA(MATCH($G7,Rates!$B$13:$B$22,0)),"Trade is not on your Rates list: priced at the standard rate. ",IF(INDEX(Rates!$C$13:$C$22,MATCH($G7,Rates!$B$13:$B$22,0))="","No rate typed yet for this trade. ","")))&amp;IF($L7="","",IF(ISNA(MATCH($L7,Rates!$B$27:$B$32,0)),"Plant is not on your Rates list: no cost added. ",IF(INDEX(Rates!$C$27:$C$32,MATCH($L7,Rates!$B$27:$B$32,0))="","No rate typed yet for this plant. ","")))))</f>
        <v/>
      </c>
    </row>
    <row r="8">
      <c r="B8" s="35" t="n"/>
      <c r="C8" s="36" t="n"/>
      <c r="D8" s="37" t="n"/>
      <c r="E8" s="36" t="n"/>
      <c r="F8" s="36" t="n"/>
      <c r="G8" s="36" t="n"/>
      <c r="H8" s="36" t="n"/>
      <c r="I8" s="38" t="n"/>
      <c r="J8" s="38" t="n"/>
      <c r="K8" s="36" t="n"/>
      <c r="L8" s="36" t="n"/>
      <c r="M8" s="36" t="n"/>
      <c r="N8" s="36" t="n"/>
      <c r="O8" s="36" t="n"/>
      <c r="P8" s="37" t="n"/>
      <c r="Q8" s="33" t="str">
        <f>IF($E8="","",$E8*$H8)</f>
        <v/>
      </c>
      <c r="R8" s="33" t="str">
        <f>IF($E8="","",IF($I8&lt;&gt;"",$I8,IF($G8="",Rates!$C$23,IFERROR(INDEX(Rates!$C$13:$C$22,MATCH($G8,Rates!$B$13:$B$22,0)),Rates!$C$23))))</f>
        <v/>
      </c>
      <c r="S8" s="33" t="str">
        <f>IF($E8="","",ROUND($Q8*$R8,2))</f>
        <v/>
      </c>
      <c r="T8" s="33" t="str">
        <f>IF($E8="","",ROUND($E8*$J8*(1+$K8/100),2))</f>
        <v/>
      </c>
      <c r="U8" s="33" t="str">
        <f>IF($E8="","",ROUND(IF($N8&lt;&gt;"",$E8*$N8,$Q8)*IF($L8="",0,IFERROR(INDEX(Rates!$C$27:$C$32,MATCH($L8,Rates!$B$27:$B$32,0)),0)),2))</f>
        <v/>
      </c>
      <c r="V8" s="33" t="str">
        <f>IF($E8="","",ROUND($S8+$T8+$U8,2))</f>
        <v/>
      </c>
      <c r="W8" s="33" t="str">
        <f>IF($E8="","",IF($E8=0,0,ROUND($V8/$E8,2)))</f>
        <v/>
      </c>
      <c r="X8" s="34" t="str">
        <f>IF($E8="","",TRIM(IF(OR($I8&lt;&gt;"",$G8="",$Q8=0),"",IF(ISNA(MATCH($G8,Rates!$B$13:$B$22,0)),"Trade is not on your Rates list: priced at the standard rate. ",IF(INDEX(Rates!$C$13:$C$22,MATCH($G8,Rates!$B$13:$B$22,0))="","No rate typed yet for this trade. ","")))&amp;IF($L8="","",IF(ISNA(MATCH($L8,Rates!$B$27:$B$32,0)),"Plant is not on your Rates list: no cost added. ",IF(INDEX(Rates!$C$27:$C$32,MATCH($L8,Rates!$B$27:$B$32,0))="","No rate typed yet for this plant. ","")))))</f>
        <v/>
      </c>
    </row>
    <row r="9">
      <c r="B9" s="30" t="n"/>
      <c r="C9" s="22" t="n"/>
      <c r="D9" s="31" t="n"/>
      <c r="E9" s="22" t="n"/>
      <c r="F9" s="22" t="n"/>
      <c r="G9" s="22" t="n"/>
      <c r="H9" s="22" t="n"/>
      <c r="I9" s="32" t="n"/>
      <c r="J9" s="32" t="n"/>
      <c r="K9" s="22" t="n"/>
      <c r="L9" s="22" t="n"/>
      <c r="M9" s="22" t="n"/>
      <c r="N9" s="22" t="n"/>
      <c r="O9" s="22" t="n"/>
      <c r="P9" s="31" t="n"/>
      <c r="Q9" s="33" t="str">
        <f>IF($E9="","",$E9*$H9)</f>
        <v/>
      </c>
      <c r="R9" s="33" t="str">
        <f>IF($E9="","",IF($I9&lt;&gt;"",$I9,IF($G9="",Rates!$C$23,IFERROR(INDEX(Rates!$C$13:$C$22,MATCH($G9,Rates!$B$13:$B$22,0)),Rates!$C$23))))</f>
        <v/>
      </c>
      <c r="S9" s="33" t="str">
        <f>IF($E9="","",ROUND($Q9*$R9,2))</f>
        <v/>
      </c>
      <c r="T9" s="33" t="str">
        <f>IF($E9="","",ROUND($E9*$J9*(1+$K9/100),2))</f>
        <v/>
      </c>
      <c r="U9" s="33" t="str">
        <f>IF($E9="","",ROUND(IF($N9&lt;&gt;"",$E9*$N9,$Q9)*IF($L9="",0,IFERROR(INDEX(Rates!$C$27:$C$32,MATCH($L9,Rates!$B$27:$B$32,0)),0)),2))</f>
        <v/>
      </c>
      <c r="V9" s="33" t="str">
        <f>IF($E9="","",ROUND($S9+$T9+$U9,2))</f>
        <v/>
      </c>
      <c r="W9" s="33" t="str">
        <f>IF($E9="","",IF($E9=0,0,ROUND($V9/$E9,2)))</f>
        <v/>
      </c>
      <c r="X9" s="34" t="str">
        <f>IF($E9="","",TRIM(IF(OR($I9&lt;&gt;"",$G9="",$Q9=0),"",IF(ISNA(MATCH($G9,Rates!$B$13:$B$22,0)),"Trade is not on your Rates list: priced at the standard rate. ",IF(INDEX(Rates!$C$13:$C$22,MATCH($G9,Rates!$B$13:$B$22,0))="","No rate typed yet for this trade. ","")))&amp;IF($L9="","",IF(ISNA(MATCH($L9,Rates!$B$27:$B$32,0)),"Plant is not on your Rates list: no cost added. ",IF(INDEX(Rates!$C$27:$C$32,MATCH($L9,Rates!$B$27:$B$32,0))="","No rate typed yet for this plant. ","")))))</f>
        <v/>
      </c>
    </row>
    <row r="10">
      <c r="B10" s="35" t="n"/>
      <c r="C10" s="36" t="n"/>
      <c r="D10" s="37" t="n"/>
      <c r="E10" s="36" t="n"/>
      <c r="F10" s="36" t="n"/>
      <c r="G10" s="36" t="n"/>
      <c r="H10" s="36" t="n"/>
      <c r="I10" s="38" t="n"/>
      <c r="J10" s="38" t="n"/>
      <c r="K10" s="36" t="n"/>
      <c r="L10" s="36" t="n"/>
      <c r="M10" s="36" t="n"/>
      <c r="N10" s="36" t="n"/>
      <c r="O10" s="36" t="n"/>
      <c r="P10" s="37" t="n"/>
      <c r="Q10" s="33" t="str">
        <f>IF($E10="","",$E10*$H10)</f>
        <v/>
      </c>
      <c r="R10" s="33" t="str">
        <f>IF($E10="","",IF($I10&lt;&gt;"",$I10,IF($G10="",Rates!$C$23,IFERROR(INDEX(Rates!$C$13:$C$22,MATCH($G10,Rates!$B$13:$B$22,0)),Rates!$C$23))))</f>
        <v/>
      </c>
      <c r="S10" s="33" t="str">
        <f>IF($E10="","",ROUND($Q10*$R10,2))</f>
        <v/>
      </c>
      <c r="T10" s="33" t="str">
        <f>IF($E10="","",ROUND($E10*$J10*(1+$K10/100),2))</f>
        <v/>
      </c>
      <c r="U10" s="33" t="str">
        <f>IF($E10="","",ROUND(IF($N10&lt;&gt;"",$E10*$N10,$Q10)*IF($L10="",0,IFERROR(INDEX(Rates!$C$27:$C$32,MATCH($L10,Rates!$B$27:$B$32,0)),0)),2))</f>
        <v/>
      </c>
      <c r="V10" s="33" t="str">
        <f>IF($E10="","",ROUND($S10+$T10+$U10,2))</f>
        <v/>
      </c>
      <c r="W10" s="33" t="str">
        <f>IF($E10="","",IF($E10=0,0,ROUND($V10/$E10,2)))</f>
        <v/>
      </c>
      <c r="X10" s="34" t="str">
        <f>IF($E10="","",TRIM(IF(OR($I10&lt;&gt;"",$G10="",$Q10=0),"",IF(ISNA(MATCH($G10,Rates!$B$13:$B$22,0)),"Trade is not on your Rates list: priced at the standard rate. ",IF(INDEX(Rates!$C$13:$C$22,MATCH($G10,Rates!$B$13:$B$22,0))="","No rate typed yet for this trade. ","")))&amp;IF($L10="","",IF(ISNA(MATCH($L10,Rates!$B$27:$B$32,0)),"Plant is not on your Rates list: no cost added. ",IF(INDEX(Rates!$C$27:$C$32,MATCH($L10,Rates!$B$27:$B$32,0))="","No rate typed yet for this plant. ","")))))</f>
        <v/>
      </c>
    </row>
    <row r="11">
      <c r="B11" s="30" t="n"/>
      <c r="C11" s="22" t="n"/>
      <c r="D11" s="31" t="n"/>
      <c r="E11" s="22" t="n"/>
      <c r="F11" s="22" t="n"/>
      <c r="G11" s="22" t="n"/>
      <c r="H11" s="22" t="n"/>
      <c r="I11" s="32" t="n"/>
      <c r="J11" s="32" t="n"/>
      <c r="K11" s="22" t="n"/>
      <c r="L11" s="22" t="n"/>
      <c r="M11" s="22" t="n"/>
      <c r="N11" s="22" t="n"/>
      <c r="O11" s="22" t="n"/>
      <c r="P11" s="31" t="n"/>
      <c r="Q11" s="33" t="str">
        <f>IF($E11="","",$E11*$H11)</f>
        <v/>
      </c>
      <c r="R11" s="33" t="str">
        <f>IF($E11="","",IF($I11&lt;&gt;"",$I11,IF($G11="",Rates!$C$23,IFERROR(INDEX(Rates!$C$13:$C$22,MATCH($G11,Rates!$B$13:$B$22,0)),Rates!$C$23))))</f>
        <v/>
      </c>
      <c r="S11" s="33" t="str">
        <f>IF($E11="","",ROUND($Q11*$R11,2))</f>
        <v/>
      </c>
      <c r="T11" s="33" t="str">
        <f>IF($E11="","",ROUND($E11*$J11*(1+$K11/100),2))</f>
        <v/>
      </c>
      <c r="U11" s="33" t="str">
        <f>IF($E11="","",ROUND(IF($N11&lt;&gt;"",$E11*$N11,$Q11)*IF($L11="",0,IFERROR(INDEX(Rates!$C$27:$C$32,MATCH($L11,Rates!$B$27:$B$32,0)),0)),2))</f>
        <v/>
      </c>
      <c r="V11" s="33" t="str">
        <f>IF($E11="","",ROUND($S11+$T11+$U11,2))</f>
        <v/>
      </c>
      <c r="W11" s="33" t="str">
        <f>IF($E11="","",IF($E11=0,0,ROUND($V11/$E11,2)))</f>
        <v/>
      </c>
      <c r="X11" s="34" t="str">
        <f>IF($E11="","",TRIM(IF(OR($I11&lt;&gt;"",$G11="",$Q11=0),"",IF(ISNA(MATCH($G11,Rates!$B$13:$B$22,0)),"Trade is not on your Rates list: priced at the standard rate. ",IF(INDEX(Rates!$C$13:$C$22,MATCH($G11,Rates!$B$13:$B$22,0))="","No rate typed yet for this trade. ","")))&amp;IF($L11="","",IF(ISNA(MATCH($L11,Rates!$B$27:$B$32,0)),"Plant is not on your Rates list: no cost added. ",IF(INDEX(Rates!$C$27:$C$32,MATCH($L11,Rates!$B$27:$B$32,0))="","No rate typed yet for this plant. ","")))))</f>
        <v/>
      </c>
    </row>
    <row r="12">
      <c r="B12" s="35" t="n"/>
      <c r="C12" s="36" t="n"/>
      <c r="D12" s="37" t="n"/>
      <c r="E12" s="36" t="n"/>
      <c r="F12" s="36" t="n"/>
      <c r="G12" s="36" t="n"/>
      <c r="H12" s="36" t="n"/>
      <c r="I12" s="38" t="n"/>
      <c r="J12" s="38" t="n"/>
      <c r="K12" s="36" t="n"/>
      <c r="L12" s="36" t="n"/>
      <c r="M12" s="36" t="n"/>
      <c r="N12" s="36" t="n"/>
      <c r="O12" s="36" t="n"/>
      <c r="P12" s="37" t="n"/>
      <c r="Q12" s="33" t="str">
        <f>IF($E12="","",$E12*$H12)</f>
        <v/>
      </c>
      <c r="R12" s="33" t="str">
        <f>IF($E12="","",IF($I12&lt;&gt;"",$I12,IF($G12="",Rates!$C$23,IFERROR(INDEX(Rates!$C$13:$C$22,MATCH($G12,Rates!$B$13:$B$22,0)),Rates!$C$23))))</f>
        <v/>
      </c>
      <c r="S12" s="33" t="str">
        <f>IF($E12="","",ROUND($Q12*$R12,2))</f>
        <v/>
      </c>
      <c r="T12" s="33" t="str">
        <f>IF($E12="","",ROUND($E12*$J12*(1+$K12/100),2))</f>
        <v/>
      </c>
      <c r="U12" s="33" t="str">
        <f>IF($E12="","",ROUND(IF($N12&lt;&gt;"",$E12*$N12,$Q12)*IF($L12="",0,IFERROR(INDEX(Rates!$C$27:$C$32,MATCH($L12,Rates!$B$27:$B$32,0)),0)),2))</f>
        <v/>
      </c>
      <c r="V12" s="33" t="str">
        <f>IF($E12="","",ROUND($S12+$T12+$U12,2))</f>
        <v/>
      </c>
      <c r="W12" s="33" t="str">
        <f>IF($E12="","",IF($E12=0,0,ROUND($V12/$E12,2)))</f>
        <v/>
      </c>
      <c r="X12" s="34" t="str">
        <f>IF($E12="","",TRIM(IF(OR($I12&lt;&gt;"",$G12="",$Q12=0),"",IF(ISNA(MATCH($G12,Rates!$B$13:$B$22,0)),"Trade is not on your Rates list: priced at the standard rate. ",IF(INDEX(Rates!$C$13:$C$22,MATCH($G12,Rates!$B$13:$B$22,0))="","No rate typed yet for this trade. ","")))&amp;IF($L12="","",IF(ISNA(MATCH($L12,Rates!$B$27:$B$32,0)),"Plant is not on your Rates list: no cost added. ",IF(INDEX(Rates!$C$27:$C$32,MATCH($L12,Rates!$B$27:$B$32,0))="","No rate typed yet for this plant. ","")))))</f>
        <v/>
      </c>
    </row>
    <row r="13">
      <c r="B13" s="30" t="n"/>
      <c r="C13" s="22" t="n"/>
      <c r="D13" s="31" t="n"/>
      <c r="E13" s="22" t="n"/>
      <c r="F13" s="22" t="n"/>
      <c r="G13" s="22" t="n"/>
      <c r="H13" s="22" t="n"/>
      <c r="I13" s="32" t="n"/>
      <c r="J13" s="32" t="n"/>
      <c r="K13" s="22" t="n"/>
      <c r="L13" s="22" t="n"/>
      <c r="M13" s="22" t="n"/>
      <c r="N13" s="22" t="n"/>
      <c r="O13" s="22" t="n"/>
      <c r="P13" s="31" t="n"/>
      <c r="Q13" s="33" t="str">
        <f>IF($E13="","",$E13*$H13)</f>
        <v/>
      </c>
      <c r="R13" s="33" t="str">
        <f>IF($E13="","",IF($I13&lt;&gt;"",$I13,IF($G13="",Rates!$C$23,IFERROR(INDEX(Rates!$C$13:$C$22,MATCH($G13,Rates!$B$13:$B$22,0)),Rates!$C$23))))</f>
        <v/>
      </c>
      <c r="S13" s="33" t="str">
        <f>IF($E13="","",ROUND($Q13*$R13,2))</f>
        <v/>
      </c>
      <c r="T13" s="33" t="str">
        <f>IF($E13="","",ROUND($E13*$J13*(1+$K13/100),2))</f>
        <v/>
      </c>
      <c r="U13" s="33" t="str">
        <f>IF($E13="","",ROUND(IF($N13&lt;&gt;"",$E13*$N13,$Q13)*IF($L13="",0,IFERROR(INDEX(Rates!$C$27:$C$32,MATCH($L13,Rates!$B$27:$B$32,0)),0)),2))</f>
        <v/>
      </c>
      <c r="V13" s="33" t="str">
        <f>IF($E13="","",ROUND($S13+$T13+$U13,2))</f>
        <v/>
      </c>
      <c r="W13" s="33" t="str">
        <f>IF($E13="","",IF($E13=0,0,ROUND($V13/$E13,2)))</f>
        <v/>
      </c>
      <c r="X13" s="34" t="str">
        <f>IF($E13="","",TRIM(IF(OR($I13&lt;&gt;"",$G13="",$Q13=0),"",IF(ISNA(MATCH($G13,Rates!$B$13:$B$22,0)),"Trade is not on your Rates list: priced at the standard rate. ",IF(INDEX(Rates!$C$13:$C$22,MATCH($G13,Rates!$B$13:$B$22,0))="","No rate typed yet for this trade. ","")))&amp;IF($L13="","",IF(ISNA(MATCH($L13,Rates!$B$27:$B$32,0)),"Plant is not on your Rates list: no cost added. ",IF(INDEX(Rates!$C$27:$C$32,MATCH($L13,Rates!$B$27:$B$32,0))="","No rate typed yet for this plant. ","")))))</f>
        <v/>
      </c>
    </row>
    <row r="14">
      <c r="B14" s="35" t="n"/>
      <c r="C14" s="36" t="n"/>
      <c r="D14" s="37" t="n"/>
      <c r="E14" s="36" t="n"/>
      <c r="F14" s="36" t="n"/>
      <c r="G14" s="36" t="n"/>
      <c r="H14" s="36" t="n"/>
      <c r="I14" s="38" t="n"/>
      <c r="J14" s="38" t="n"/>
      <c r="K14" s="36" t="n"/>
      <c r="L14" s="36" t="n"/>
      <c r="M14" s="36" t="n"/>
      <c r="N14" s="36" t="n"/>
      <c r="O14" s="36" t="n"/>
      <c r="P14" s="37" t="n"/>
      <c r="Q14" s="33" t="str">
        <f>IF($E14="","",$E14*$H14)</f>
        <v/>
      </c>
      <c r="R14" s="33" t="str">
        <f>IF($E14="","",IF($I14&lt;&gt;"",$I14,IF($G14="",Rates!$C$23,IFERROR(INDEX(Rates!$C$13:$C$22,MATCH($G14,Rates!$B$13:$B$22,0)),Rates!$C$23))))</f>
        <v/>
      </c>
      <c r="S14" s="33" t="str">
        <f>IF($E14="","",ROUND($Q14*$R14,2))</f>
        <v/>
      </c>
      <c r="T14" s="33" t="str">
        <f>IF($E14="","",ROUND($E14*$J14*(1+$K14/100),2))</f>
        <v/>
      </c>
      <c r="U14" s="33" t="str">
        <f>IF($E14="","",ROUND(IF($N14&lt;&gt;"",$E14*$N14,$Q14)*IF($L14="",0,IFERROR(INDEX(Rates!$C$27:$C$32,MATCH($L14,Rates!$B$27:$B$32,0)),0)),2))</f>
        <v/>
      </c>
      <c r="V14" s="33" t="str">
        <f>IF($E14="","",ROUND($S14+$T14+$U14,2))</f>
        <v/>
      </c>
      <c r="W14" s="33" t="str">
        <f>IF($E14="","",IF($E14=0,0,ROUND($V14/$E14,2)))</f>
        <v/>
      </c>
      <c r="X14" s="34" t="str">
        <f>IF($E14="","",TRIM(IF(OR($I14&lt;&gt;"",$G14="",$Q14=0),"",IF(ISNA(MATCH($G14,Rates!$B$13:$B$22,0)),"Trade is not on your Rates list: priced at the standard rate. ",IF(INDEX(Rates!$C$13:$C$22,MATCH($G14,Rates!$B$13:$B$22,0))="","No rate typed yet for this trade. ","")))&amp;IF($L14="","",IF(ISNA(MATCH($L14,Rates!$B$27:$B$32,0)),"Plant is not on your Rates list: no cost added. ",IF(INDEX(Rates!$C$27:$C$32,MATCH($L14,Rates!$B$27:$B$32,0))="","No rate typed yet for this plant. ","")))))</f>
        <v/>
      </c>
    </row>
    <row r="15">
      <c r="B15" s="30" t="n"/>
      <c r="C15" s="22" t="n"/>
      <c r="D15" s="31" t="n"/>
      <c r="E15" s="22" t="n"/>
      <c r="F15" s="22" t="n"/>
      <c r="G15" s="22" t="n"/>
      <c r="H15" s="22" t="n"/>
      <c r="I15" s="32" t="n"/>
      <c r="J15" s="32" t="n"/>
      <c r="K15" s="22" t="n"/>
      <c r="L15" s="22" t="n"/>
      <c r="M15" s="22" t="n"/>
      <c r="N15" s="22" t="n"/>
      <c r="O15" s="22" t="n"/>
      <c r="P15" s="31" t="n"/>
      <c r="Q15" s="33" t="str">
        <f>IF($E15="","",$E15*$H15)</f>
        <v/>
      </c>
      <c r="R15" s="33" t="str">
        <f>IF($E15="","",IF($I15&lt;&gt;"",$I15,IF($G15="",Rates!$C$23,IFERROR(INDEX(Rates!$C$13:$C$22,MATCH($G15,Rates!$B$13:$B$22,0)),Rates!$C$23))))</f>
        <v/>
      </c>
      <c r="S15" s="33" t="str">
        <f>IF($E15="","",ROUND($Q15*$R15,2))</f>
        <v/>
      </c>
      <c r="T15" s="33" t="str">
        <f>IF($E15="","",ROUND($E15*$J15*(1+$K15/100),2))</f>
        <v/>
      </c>
      <c r="U15" s="33" t="str">
        <f>IF($E15="","",ROUND(IF($N15&lt;&gt;"",$E15*$N15,$Q15)*IF($L15="",0,IFERROR(INDEX(Rates!$C$27:$C$32,MATCH($L15,Rates!$B$27:$B$32,0)),0)),2))</f>
        <v/>
      </c>
      <c r="V15" s="33" t="str">
        <f>IF($E15="","",ROUND($S15+$T15+$U15,2))</f>
        <v/>
      </c>
      <c r="W15" s="33" t="str">
        <f>IF($E15="","",IF($E15=0,0,ROUND($V15/$E15,2)))</f>
        <v/>
      </c>
      <c r="X15" s="34" t="str">
        <f>IF($E15="","",TRIM(IF(OR($I15&lt;&gt;"",$G15="",$Q15=0),"",IF(ISNA(MATCH($G15,Rates!$B$13:$B$22,0)),"Trade is not on your Rates list: priced at the standard rate. ",IF(INDEX(Rates!$C$13:$C$22,MATCH($G15,Rates!$B$13:$B$22,0))="","No rate typed yet for this trade. ","")))&amp;IF($L15="","",IF(ISNA(MATCH($L15,Rates!$B$27:$B$32,0)),"Plant is not on your Rates list: no cost added. ",IF(INDEX(Rates!$C$27:$C$32,MATCH($L15,Rates!$B$27:$B$32,0))="","No rate typed yet for this plant. ","")))))</f>
        <v/>
      </c>
    </row>
    <row r="16">
      <c r="B16" s="35" t="n"/>
      <c r="C16" s="36" t="n"/>
      <c r="D16" s="37" t="n"/>
      <c r="E16" s="36" t="n"/>
      <c r="F16" s="36" t="n"/>
      <c r="G16" s="36" t="n"/>
      <c r="H16" s="36" t="n"/>
      <c r="I16" s="38" t="n"/>
      <c r="J16" s="38" t="n"/>
      <c r="K16" s="36" t="n"/>
      <c r="L16" s="36" t="n"/>
      <c r="M16" s="36" t="n"/>
      <c r="N16" s="36" t="n"/>
      <c r="O16" s="36" t="n"/>
      <c r="P16" s="37" t="n"/>
      <c r="Q16" s="33" t="str">
        <f>IF($E16="","",$E16*$H16)</f>
        <v/>
      </c>
      <c r="R16" s="33" t="str">
        <f>IF($E16="","",IF($I16&lt;&gt;"",$I16,IF($G16="",Rates!$C$23,IFERROR(INDEX(Rates!$C$13:$C$22,MATCH($G16,Rates!$B$13:$B$22,0)),Rates!$C$23))))</f>
        <v/>
      </c>
      <c r="S16" s="33" t="str">
        <f>IF($E16="","",ROUND($Q16*$R16,2))</f>
        <v/>
      </c>
      <c r="T16" s="33" t="str">
        <f>IF($E16="","",ROUND($E16*$J16*(1+$K16/100),2))</f>
        <v/>
      </c>
      <c r="U16" s="33" t="str">
        <f>IF($E16="","",ROUND(IF($N16&lt;&gt;"",$E16*$N16,$Q16)*IF($L16="",0,IFERROR(INDEX(Rates!$C$27:$C$32,MATCH($L16,Rates!$B$27:$B$32,0)),0)),2))</f>
        <v/>
      </c>
      <c r="V16" s="33" t="str">
        <f>IF($E16="","",ROUND($S16+$T16+$U16,2))</f>
        <v/>
      </c>
      <c r="W16" s="33" t="str">
        <f>IF($E16="","",IF($E16=0,0,ROUND($V16/$E16,2)))</f>
        <v/>
      </c>
      <c r="X16" s="34" t="str">
        <f>IF($E16="","",TRIM(IF(OR($I16&lt;&gt;"",$G16="",$Q16=0),"",IF(ISNA(MATCH($G16,Rates!$B$13:$B$22,0)),"Trade is not on your Rates list: priced at the standard rate. ",IF(INDEX(Rates!$C$13:$C$22,MATCH($G16,Rates!$B$13:$B$22,0))="","No rate typed yet for this trade. ","")))&amp;IF($L16="","",IF(ISNA(MATCH($L16,Rates!$B$27:$B$32,0)),"Plant is not on your Rates list: no cost added. ",IF(INDEX(Rates!$C$27:$C$32,MATCH($L16,Rates!$B$27:$B$32,0))="","No rate typed yet for this plant. ","")))))</f>
        <v/>
      </c>
    </row>
    <row r="17">
      <c r="B17" s="30" t="n"/>
      <c r="C17" s="22" t="n"/>
      <c r="D17" s="31" t="n"/>
      <c r="E17" s="22" t="n"/>
      <c r="F17" s="22" t="n"/>
      <c r="G17" s="22" t="n"/>
      <c r="H17" s="22" t="n"/>
      <c r="I17" s="32" t="n"/>
      <c r="J17" s="32" t="n"/>
      <c r="K17" s="22" t="n"/>
      <c r="L17" s="22" t="n"/>
      <c r="M17" s="22" t="n"/>
      <c r="N17" s="22" t="n"/>
      <c r="O17" s="22" t="n"/>
      <c r="P17" s="31" t="n"/>
      <c r="Q17" s="33" t="str">
        <f>IF($E17="","",$E17*$H17)</f>
        <v/>
      </c>
      <c r="R17" s="33" t="str">
        <f>IF($E17="","",IF($I17&lt;&gt;"",$I17,IF($G17="",Rates!$C$23,IFERROR(INDEX(Rates!$C$13:$C$22,MATCH($G17,Rates!$B$13:$B$22,0)),Rates!$C$23))))</f>
        <v/>
      </c>
      <c r="S17" s="33" t="str">
        <f>IF($E17="","",ROUND($Q17*$R17,2))</f>
        <v/>
      </c>
      <c r="T17" s="33" t="str">
        <f>IF($E17="","",ROUND($E17*$J17*(1+$K17/100),2))</f>
        <v/>
      </c>
      <c r="U17" s="33" t="str">
        <f>IF($E17="","",ROUND(IF($N17&lt;&gt;"",$E17*$N17,$Q17)*IF($L17="",0,IFERROR(INDEX(Rates!$C$27:$C$32,MATCH($L17,Rates!$B$27:$B$32,0)),0)),2))</f>
        <v/>
      </c>
      <c r="V17" s="33" t="str">
        <f>IF($E17="","",ROUND($S17+$T17+$U17,2))</f>
        <v/>
      </c>
      <c r="W17" s="33" t="str">
        <f>IF($E17="","",IF($E17=0,0,ROUND($V17/$E17,2)))</f>
        <v/>
      </c>
      <c r="X17" s="34" t="str">
        <f>IF($E17="","",TRIM(IF(OR($I17&lt;&gt;"",$G17="",$Q17=0),"",IF(ISNA(MATCH($G17,Rates!$B$13:$B$22,0)),"Trade is not on your Rates list: priced at the standard rate. ",IF(INDEX(Rates!$C$13:$C$22,MATCH($G17,Rates!$B$13:$B$22,0))="","No rate typed yet for this trade. ","")))&amp;IF($L17="","",IF(ISNA(MATCH($L17,Rates!$B$27:$B$32,0)),"Plant is not on your Rates list: no cost added. ",IF(INDEX(Rates!$C$27:$C$32,MATCH($L17,Rates!$B$27:$B$32,0))="","No rate typed yet for this plant. ","")))))</f>
        <v/>
      </c>
    </row>
    <row r="18">
      <c r="B18" s="35" t="n"/>
      <c r="C18" s="36" t="n"/>
      <c r="D18" s="37" t="n"/>
      <c r="E18" s="36" t="n"/>
      <c r="F18" s="36" t="n"/>
      <c r="G18" s="36" t="n"/>
      <c r="H18" s="36" t="n"/>
      <c r="I18" s="38" t="n"/>
      <c r="J18" s="38" t="n"/>
      <c r="K18" s="36" t="n"/>
      <c r="L18" s="36" t="n"/>
      <c r="M18" s="36" t="n"/>
      <c r="N18" s="36" t="n"/>
      <c r="O18" s="36" t="n"/>
      <c r="P18" s="37" t="n"/>
      <c r="Q18" s="33" t="str">
        <f>IF($E18="","",$E18*$H18)</f>
        <v/>
      </c>
      <c r="R18" s="33" t="str">
        <f>IF($E18="","",IF($I18&lt;&gt;"",$I18,IF($G18="",Rates!$C$23,IFERROR(INDEX(Rates!$C$13:$C$22,MATCH($G18,Rates!$B$13:$B$22,0)),Rates!$C$23))))</f>
        <v/>
      </c>
      <c r="S18" s="33" t="str">
        <f>IF($E18="","",ROUND($Q18*$R18,2))</f>
        <v/>
      </c>
      <c r="T18" s="33" t="str">
        <f>IF($E18="","",ROUND($E18*$J18*(1+$K18/100),2))</f>
        <v/>
      </c>
      <c r="U18" s="33" t="str">
        <f>IF($E18="","",ROUND(IF($N18&lt;&gt;"",$E18*$N18,$Q18)*IF($L18="",0,IFERROR(INDEX(Rates!$C$27:$C$32,MATCH($L18,Rates!$B$27:$B$32,0)),0)),2))</f>
        <v/>
      </c>
      <c r="V18" s="33" t="str">
        <f>IF($E18="","",ROUND($S18+$T18+$U18,2))</f>
        <v/>
      </c>
      <c r="W18" s="33" t="str">
        <f>IF($E18="","",IF($E18=0,0,ROUND($V18/$E18,2)))</f>
        <v/>
      </c>
      <c r="X18" s="34" t="str">
        <f>IF($E18="","",TRIM(IF(OR($I18&lt;&gt;"",$G18="",$Q18=0),"",IF(ISNA(MATCH($G18,Rates!$B$13:$B$22,0)),"Trade is not on your Rates list: priced at the standard rate. ",IF(INDEX(Rates!$C$13:$C$22,MATCH($G18,Rates!$B$13:$B$22,0))="","No rate typed yet for this trade. ","")))&amp;IF($L18="","",IF(ISNA(MATCH($L18,Rates!$B$27:$B$32,0)),"Plant is not on your Rates list: no cost added. ",IF(INDEX(Rates!$C$27:$C$32,MATCH($L18,Rates!$B$27:$B$32,0))="","No rate typed yet for this plant. ","")))))</f>
        <v/>
      </c>
    </row>
    <row r="19">
      <c r="B19" s="30" t="n"/>
      <c r="C19" s="22" t="n"/>
      <c r="D19" s="31" t="n"/>
      <c r="E19" s="22" t="n"/>
      <c r="F19" s="22" t="n"/>
      <c r="G19" s="22" t="n"/>
      <c r="H19" s="22" t="n"/>
      <c r="I19" s="32" t="n"/>
      <c r="J19" s="32" t="n"/>
      <c r="K19" s="22" t="n"/>
      <c r="L19" s="22" t="n"/>
      <c r="M19" s="22" t="n"/>
      <c r="N19" s="22" t="n"/>
      <c r="O19" s="22" t="n"/>
      <c r="P19" s="31" t="n"/>
      <c r="Q19" s="33" t="str">
        <f>IF($E19="","",$E19*$H19)</f>
        <v/>
      </c>
      <c r="R19" s="33" t="str">
        <f>IF($E19="","",IF($I19&lt;&gt;"",$I19,IF($G19="",Rates!$C$23,IFERROR(INDEX(Rates!$C$13:$C$22,MATCH($G19,Rates!$B$13:$B$22,0)),Rates!$C$23))))</f>
        <v/>
      </c>
      <c r="S19" s="33" t="str">
        <f>IF($E19="","",ROUND($Q19*$R19,2))</f>
        <v/>
      </c>
      <c r="T19" s="33" t="str">
        <f>IF($E19="","",ROUND($E19*$J19*(1+$K19/100),2))</f>
        <v/>
      </c>
      <c r="U19" s="33" t="str">
        <f>IF($E19="","",ROUND(IF($N19&lt;&gt;"",$E19*$N19,$Q19)*IF($L19="",0,IFERROR(INDEX(Rates!$C$27:$C$32,MATCH($L19,Rates!$B$27:$B$32,0)),0)),2))</f>
        <v/>
      </c>
      <c r="V19" s="33" t="str">
        <f>IF($E19="","",ROUND($S19+$T19+$U19,2))</f>
        <v/>
      </c>
      <c r="W19" s="33" t="str">
        <f>IF($E19="","",IF($E19=0,0,ROUND($V19/$E19,2)))</f>
        <v/>
      </c>
      <c r="X19" s="34" t="str">
        <f>IF($E19="","",TRIM(IF(OR($I19&lt;&gt;"",$G19="",$Q19=0),"",IF(ISNA(MATCH($G19,Rates!$B$13:$B$22,0)),"Trade is not on your Rates list: priced at the standard rate. ",IF(INDEX(Rates!$C$13:$C$22,MATCH($G19,Rates!$B$13:$B$22,0))="","No rate typed yet for this trade. ","")))&amp;IF($L19="","",IF(ISNA(MATCH($L19,Rates!$B$27:$B$32,0)),"Plant is not on your Rates list: no cost added. ",IF(INDEX(Rates!$C$27:$C$32,MATCH($L19,Rates!$B$27:$B$32,0))="","No rate typed yet for this plant. ","")))))</f>
        <v/>
      </c>
    </row>
    <row r="20">
      <c r="B20" s="35" t="n"/>
      <c r="C20" s="36" t="n"/>
      <c r="D20" s="37" t="n"/>
      <c r="E20" s="36" t="n"/>
      <c r="F20" s="36" t="n"/>
      <c r="G20" s="36" t="n"/>
      <c r="H20" s="36" t="n"/>
      <c r="I20" s="38" t="n"/>
      <c r="J20" s="38" t="n"/>
      <c r="K20" s="36" t="n"/>
      <c r="L20" s="36" t="n"/>
      <c r="M20" s="36" t="n"/>
      <c r="N20" s="36" t="n"/>
      <c r="O20" s="36" t="n"/>
      <c r="P20" s="37" t="n"/>
      <c r="Q20" s="33" t="str">
        <f>IF($E20="","",$E20*$H20)</f>
        <v/>
      </c>
      <c r="R20" s="33" t="str">
        <f>IF($E20="","",IF($I20&lt;&gt;"",$I20,IF($G20="",Rates!$C$23,IFERROR(INDEX(Rates!$C$13:$C$22,MATCH($G20,Rates!$B$13:$B$22,0)),Rates!$C$23))))</f>
        <v/>
      </c>
      <c r="S20" s="33" t="str">
        <f>IF($E20="","",ROUND($Q20*$R20,2))</f>
        <v/>
      </c>
      <c r="T20" s="33" t="str">
        <f>IF($E20="","",ROUND($E20*$J20*(1+$K20/100),2))</f>
        <v/>
      </c>
      <c r="U20" s="33" t="str">
        <f>IF($E20="","",ROUND(IF($N20&lt;&gt;"",$E20*$N20,$Q20)*IF($L20="",0,IFERROR(INDEX(Rates!$C$27:$C$32,MATCH($L20,Rates!$B$27:$B$32,0)),0)),2))</f>
        <v/>
      </c>
      <c r="V20" s="33" t="str">
        <f>IF($E20="","",ROUND($S20+$T20+$U20,2))</f>
        <v/>
      </c>
      <c r="W20" s="33" t="str">
        <f>IF($E20="","",IF($E20=0,0,ROUND($V20/$E20,2)))</f>
        <v/>
      </c>
      <c r="X20" s="34" t="str">
        <f>IF($E20="","",TRIM(IF(OR($I20&lt;&gt;"",$G20="",$Q20=0),"",IF(ISNA(MATCH($G20,Rates!$B$13:$B$22,0)),"Trade is not on your Rates list: priced at the standard rate. ",IF(INDEX(Rates!$C$13:$C$22,MATCH($G20,Rates!$B$13:$B$22,0))="","No rate typed yet for this trade. ","")))&amp;IF($L20="","",IF(ISNA(MATCH($L20,Rates!$B$27:$B$32,0)),"Plant is not on your Rates list: no cost added. ",IF(INDEX(Rates!$C$27:$C$32,MATCH($L20,Rates!$B$27:$B$32,0))="","No rate typed yet for this plant. ","")))))</f>
        <v/>
      </c>
    </row>
    <row r="21">
      <c r="B21" s="30" t="n"/>
      <c r="C21" s="22" t="n"/>
      <c r="D21" s="31" t="n"/>
      <c r="E21" s="22" t="n"/>
      <c r="F21" s="22" t="n"/>
      <c r="G21" s="22" t="n"/>
      <c r="H21" s="22" t="n"/>
      <c r="I21" s="32" t="n"/>
      <c r="J21" s="32" t="n"/>
      <c r="K21" s="22" t="n"/>
      <c r="L21" s="22" t="n"/>
      <c r="M21" s="22" t="n"/>
      <c r="N21" s="22" t="n"/>
      <c r="O21" s="22" t="n"/>
      <c r="P21" s="31" t="n"/>
      <c r="Q21" s="33" t="str">
        <f>IF($E21="","",$E21*$H21)</f>
        <v/>
      </c>
      <c r="R21" s="33" t="str">
        <f>IF($E21="","",IF($I21&lt;&gt;"",$I21,IF($G21="",Rates!$C$23,IFERROR(INDEX(Rates!$C$13:$C$22,MATCH($G21,Rates!$B$13:$B$22,0)),Rates!$C$23))))</f>
        <v/>
      </c>
      <c r="S21" s="33" t="str">
        <f>IF($E21="","",ROUND($Q21*$R21,2))</f>
        <v/>
      </c>
      <c r="T21" s="33" t="str">
        <f>IF($E21="","",ROUND($E21*$J21*(1+$K21/100),2))</f>
        <v/>
      </c>
      <c r="U21" s="33" t="str">
        <f>IF($E21="","",ROUND(IF($N21&lt;&gt;"",$E21*$N21,$Q21)*IF($L21="",0,IFERROR(INDEX(Rates!$C$27:$C$32,MATCH($L21,Rates!$B$27:$B$32,0)),0)),2))</f>
        <v/>
      </c>
      <c r="V21" s="33" t="str">
        <f>IF($E21="","",ROUND($S21+$T21+$U21,2))</f>
        <v/>
      </c>
      <c r="W21" s="33" t="str">
        <f>IF($E21="","",IF($E21=0,0,ROUND($V21/$E21,2)))</f>
        <v/>
      </c>
      <c r="X21" s="34" t="str">
        <f>IF($E21="","",TRIM(IF(OR($I21&lt;&gt;"",$G21="",$Q21=0),"",IF(ISNA(MATCH($G21,Rates!$B$13:$B$22,0)),"Trade is not on your Rates list: priced at the standard rate. ",IF(INDEX(Rates!$C$13:$C$22,MATCH($G21,Rates!$B$13:$B$22,0))="","No rate typed yet for this trade. ","")))&amp;IF($L21="","",IF(ISNA(MATCH($L21,Rates!$B$27:$B$32,0)),"Plant is not on your Rates list: no cost added. ",IF(INDEX(Rates!$C$27:$C$32,MATCH($L21,Rates!$B$27:$B$32,0))="","No rate typed yet for this plant. ","")))))</f>
        <v/>
      </c>
    </row>
    <row r="22">
      <c r="B22" s="35" t="n"/>
      <c r="C22" s="36" t="n"/>
      <c r="D22" s="37" t="n"/>
      <c r="E22" s="36" t="n"/>
      <c r="F22" s="36" t="n"/>
      <c r="G22" s="36" t="n"/>
      <c r="H22" s="36" t="n"/>
      <c r="I22" s="38" t="n"/>
      <c r="J22" s="38" t="n"/>
      <c r="K22" s="36" t="n"/>
      <c r="L22" s="36" t="n"/>
      <c r="M22" s="36" t="n"/>
      <c r="N22" s="36" t="n"/>
      <c r="O22" s="36" t="n"/>
      <c r="P22" s="37" t="n"/>
      <c r="Q22" s="33" t="str">
        <f>IF($E22="","",$E22*$H22)</f>
        <v/>
      </c>
      <c r="R22" s="33" t="str">
        <f>IF($E22="","",IF($I22&lt;&gt;"",$I22,IF($G22="",Rates!$C$23,IFERROR(INDEX(Rates!$C$13:$C$22,MATCH($G22,Rates!$B$13:$B$22,0)),Rates!$C$23))))</f>
        <v/>
      </c>
      <c r="S22" s="33" t="str">
        <f>IF($E22="","",ROUND($Q22*$R22,2))</f>
        <v/>
      </c>
      <c r="T22" s="33" t="str">
        <f>IF($E22="","",ROUND($E22*$J22*(1+$K22/100),2))</f>
        <v/>
      </c>
      <c r="U22" s="33" t="str">
        <f>IF($E22="","",ROUND(IF($N22&lt;&gt;"",$E22*$N22,$Q22)*IF($L22="",0,IFERROR(INDEX(Rates!$C$27:$C$32,MATCH($L22,Rates!$B$27:$B$32,0)),0)),2))</f>
        <v/>
      </c>
      <c r="V22" s="33" t="str">
        <f>IF($E22="","",ROUND($S22+$T22+$U22,2))</f>
        <v/>
      </c>
      <c r="W22" s="33" t="str">
        <f>IF($E22="","",IF($E22=0,0,ROUND($V22/$E22,2)))</f>
        <v/>
      </c>
      <c r="X22" s="34" t="str">
        <f>IF($E22="","",TRIM(IF(OR($I22&lt;&gt;"",$G22="",$Q22=0),"",IF(ISNA(MATCH($G22,Rates!$B$13:$B$22,0)),"Trade is not on your Rates list: priced at the standard rate. ",IF(INDEX(Rates!$C$13:$C$22,MATCH($G22,Rates!$B$13:$B$22,0))="","No rate typed yet for this trade. ","")))&amp;IF($L22="","",IF(ISNA(MATCH($L22,Rates!$B$27:$B$32,0)),"Plant is not on your Rates list: no cost added. ",IF(INDEX(Rates!$C$27:$C$32,MATCH($L22,Rates!$B$27:$B$32,0))="","No rate typed yet for this plant. ","")))))</f>
        <v/>
      </c>
    </row>
    <row r="23">
      <c r="B23" s="30" t="n"/>
      <c r="C23" s="22" t="n"/>
      <c r="D23" s="31" t="n"/>
      <c r="E23" s="22" t="n"/>
      <c r="F23" s="22" t="n"/>
      <c r="G23" s="22" t="n"/>
      <c r="H23" s="22" t="n"/>
      <c r="I23" s="32" t="n"/>
      <c r="J23" s="32" t="n"/>
      <c r="K23" s="22" t="n"/>
      <c r="L23" s="22" t="n"/>
      <c r="M23" s="22" t="n"/>
      <c r="N23" s="22" t="n"/>
      <c r="O23" s="22" t="n"/>
      <c r="P23" s="31" t="n"/>
      <c r="Q23" s="33" t="str">
        <f>IF($E23="","",$E23*$H23)</f>
        <v/>
      </c>
      <c r="R23" s="33" t="str">
        <f>IF($E23="","",IF($I23&lt;&gt;"",$I23,IF($G23="",Rates!$C$23,IFERROR(INDEX(Rates!$C$13:$C$22,MATCH($G23,Rates!$B$13:$B$22,0)),Rates!$C$23))))</f>
        <v/>
      </c>
      <c r="S23" s="33" t="str">
        <f>IF($E23="","",ROUND($Q23*$R23,2))</f>
        <v/>
      </c>
      <c r="T23" s="33" t="str">
        <f>IF($E23="","",ROUND($E23*$J23*(1+$K23/100),2))</f>
        <v/>
      </c>
      <c r="U23" s="33" t="str">
        <f>IF($E23="","",ROUND(IF($N23&lt;&gt;"",$E23*$N23,$Q23)*IF($L23="",0,IFERROR(INDEX(Rates!$C$27:$C$32,MATCH($L23,Rates!$B$27:$B$32,0)),0)),2))</f>
        <v/>
      </c>
      <c r="V23" s="33" t="str">
        <f>IF($E23="","",ROUND($S23+$T23+$U23,2))</f>
        <v/>
      </c>
      <c r="W23" s="33" t="str">
        <f>IF($E23="","",IF($E23=0,0,ROUND($V23/$E23,2)))</f>
        <v/>
      </c>
      <c r="X23" s="34" t="str">
        <f>IF($E23="","",TRIM(IF(OR($I23&lt;&gt;"",$G23="",$Q23=0),"",IF(ISNA(MATCH($G23,Rates!$B$13:$B$22,0)),"Trade is not on your Rates list: priced at the standard rate. ",IF(INDEX(Rates!$C$13:$C$22,MATCH($G23,Rates!$B$13:$B$22,0))="","No rate typed yet for this trade. ","")))&amp;IF($L23="","",IF(ISNA(MATCH($L23,Rates!$B$27:$B$32,0)),"Plant is not on your Rates list: no cost added. ",IF(INDEX(Rates!$C$27:$C$32,MATCH($L23,Rates!$B$27:$B$32,0))="","No rate typed yet for this plant. ","")))))</f>
        <v/>
      </c>
    </row>
    <row r="24">
      <c r="B24" s="35" t="n"/>
      <c r="C24" s="36" t="n"/>
      <c r="D24" s="37" t="n"/>
      <c r="E24" s="36" t="n"/>
      <c r="F24" s="36" t="n"/>
      <c r="G24" s="36" t="n"/>
      <c r="H24" s="36" t="n"/>
      <c r="I24" s="38" t="n"/>
      <c r="J24" s="38" t="n"/>
      <c r="K24" s="36" t="n"/>
      <c r="L24" s="36" t="n"/>
      <c r="M24" s="36" t="n"/>
      <c r="N24" s="36" t="n"/>
      <c r="O24" s="36" t="n"/>
      <c r="P24" s="37" t="n"/>
      <c r="Q24" s="33" t="str">
        <f>IF($E24="","",$E24*$H24)</f>
        <v/>
      </c>
      <c r="R24" s="33" t="str">
        <f>IF($E24="","",IF($I24&lt;&gt;"",$I24,IF($G24="",Rates!$C$23,IFERROR(INDEX(Rates!$C$13:$C$22,MATCH($G24,Rates!$B$13:$B$22,0)),Rates!$C$23))))</f>
        <v/>
      </c>
      <c r="S24" s="33" t="str">
        <f>IF($E24="","",ROUND($Q24*$R24,2))</f>
        <v/>
      </c>
      <c r="T24" s="33" t="str">
        <f>IF($E24="","",ROUND($E24*$J24*(1+$K24/100),2))</f>
        <v/>
      </c>
      <c r="U24" s="33" t="str">
        <f>IF($E24="","",ROUND(IF($N24&lt;&gt;"",$E24*$N24,$Q24)*IF($L24="",0,IFERROR(INDEX(Rates!$C$27:$C$32,MATCH($L24,Rates!$B$27:$B$32,0)),0)),2))</f>
        <v/>
      </c>
      <c r="V24" s="33" t="str">
        <f>IF($E24="","",ROUND($S24+$T24+$U24,2))</f>
        <v/>
      </c>
      <c r="W24" s="33" t="str">
        <f>IF($E24="","",IF($E24=0,0,ROUND($V24/$E24,2)))</f>
        <v/>
      </c>
      <c r="X24" s="34" t="str">
        <f>IF($E24="","",TRIM(IF(OR($I24&lt;&gt;"",$G24="",$Q24=0),"",IF(ISNA(MATCH($G24,Rates!$B$13:$B$22,0)),"Trade is not on your Rates list: priced at the standard rate. ",IF(INDEX(Rates!$C$13:$C$22,MATCH($G24,Rates!$B$13:$B$22,0))="","No rate typed yet for this trade. ","")))&amp;IF($L24="","",IF(ISNA(MATCH($L24,Rates!$B$27:$B$32,0)),"Plant is not on your Rates list: no cost added. ",IF(INDEX(Rates!$C$27:$C$32,MATCH($L24,Rates!$B$27:$B$32,0))="","No rate typed yet for this plant. ","")))))</f>
        <v/>
      </c>
    </row>
    <row r="25">
      <c r="B25" s="30" t="n"/>
      <c r="C25" s="22" t="n"/>
      <c r="D25" s="31" t="n"/>
      <c r="E25" s="22" t="n"/>
      <c r="F25" s="22" t="n"/>
      <c r="G25" s="22" t="n"/>
      <c r="H25" s="22" t="n"/>
      <c r="I25" s="32" t="n"/>
      <c r="J25" s="32" t="n"/>
      <c r="K25" s="22" t="n"/>
      <c r="L25" s="22" t="n"/>
      <c r="M25" s="22" t="n"/>
      <c r="N25" s="22" t="n"/>
      <c r="O25" s="22" t="n"/>
      <c r="P25" s="31" t="n"/>
      <c r="Q25" s="33" t="str">
        <f>IF($E25="","",$E25*$H25)</f>
        <v/>
      </c>
      <c r="R25" s="33" t="str">
        <f>IF($E25="","",IF($I25&lt;&gt;"",$I25,IF($G25="",Rates!$C$23,IFERROR(INDEX(Rates!$C$13:$C$22,MATCH($G25,Rates!$B$13:$B$22,0)),Rates!$C$23))))</f>
        <v/>
      </c>
      <c r="S25" s="33" t="str">
        <f>IF($E25="","",ROUND($Q25*$R25,2))</f>
        <v/>
      </c>
      <c r="T25" s="33" t="str">
        <f>IF($E25="","",ROUND($E25*$J25*(1+$K25/100),2))</f>
        <v/>
      </c>
      <c r="U25" s="33" t="str">
        <f>IF($E25="","",ROUND(IF($N25&lt;&gt;"",$E25*$N25,$Q25)*IF($L25="",0,IFERROR(INDEX(Rates!$C$27:$C$32,MATCH($L25,Rates!$B$27:$B$32,0)),0)),2))</f>
        <v/>
      </c>
      <c r="V25" s="33" t="str">
        <f>IF($E25="","",ROUND($S25+$T25+$U25,2))</f>
        <v/>
      </c>
      <c r="W25" s="33" t="str">
        <f>IF($E25="","",IF($E25=0,0,ROUND($V25/$E25,2)))</f>
        <v/>
      </c>
      <c r="X25" s="34" t="str">
        <f>IF($E25="","",TRIM(IF(OR($I25&lt;&gt;"",$G25="",$Q25=0),"",IF(ISNA(MATCH($G25,Rates!$B$13:$B$22,0)),"Trade is not on your Rates list: priced at the standard rate. ",IF(INDEX(Rates!$C$13:$C$22,MATCH($G25,Rates!$B$13:$B$22,0))="","No rate typed yet for this trade. ","")))&amp;IF($L25="","",IF(ISNA(MATCH($L25,Rates!$B$27:$B$32,0)),"Plant is not on your Rates list: no cost added. ",IF(INDEX(Rates!$C$27:$C$32,MATCH($L25,Rates!$B$27:$B$32,0))="","No rate typed yet for this plant. ","")))))</f>
        <v/>
      </c>
    </row>
    <row r="26">
      <c r="B26" s="35" t="n"/>
      <c r="C26" s="36" t="n"/>
      <c r="D26" s="37" t="n"/>
      <c r="E26" s="36" t="n"/>
      <c r="F26" s="36" t="n"/>
      <c r="G26" s="36" t="n"/>
      <c r="H26" s="36" t="n"/>
      <c r="I26" s="38" t="n"/>
      <c r="J26" s="38" t="n"/>
      <c r="K26" s="36" t="n"/>
      <c r="L26" s="36" t="n"/>
      <c r="M26" s="36" t="n"/>
      <c r="N26" s="36" t="n"/>
      <c r="O26" s="36" t="n"/>
      <c r="P26" s="37" t="n"/>
      <c r="Q26" s="33" t="str">
        <f>IF($E26="","",$E26*$H26)</f>
        <v/>
      </c>
      <c r="R26" s="33" t="str">
        <f>IF($E26="","",IF($I26&lt;&gt;"",$I26,IF($G26="",Rates!$C$23,IFERROR(INDEX(Rates!$C$13:$C$22,MATCH($G26,Rates!$B$13:$B$22,0)),Rates!$C$23))))</f>
        <v/>
      </c>
      <c r="S26" s="33" t="str">
        <f>IF($E26="","",ROUND($Q26*$R26,2))</f>
        <v/>
      </c>
      <c r="T26" s="33" t="str">
        <f>IF($E26="","",ROUND($E26*$J26*(1+$K26/100),2))</f>
        <v/>
      </c>
      <c r="U26" s="33" t="str">
        <f>IF($E26="","",ROUND(IF($N26&lt;&gt;"",$E26*$N26,$Q26)*IF($L26="",0,IFERROR(INDEX(Rates!$C$27:$C$32,MATCH($L26,Rates!$B$27:$B$32,0)),0)),2))</f>
        <v/>
      </c>
      <c r="V26" s="33" t="str">
        <f>IF($E26="","",ROUND($S26+$T26+$U26,2))</f>
        <v/>
      </c>
      <c r="W26" s="33" t="str">
        <f>IF($E26="","",IF($E26=0,0,ROUND($V26/$E26,2)))</f>
        <v/>
      </c>
      <c r="X26" s="34" t="str">
        <f>IF($E26="","",TRIM(IF(OR($I26&lt;&gt;"",$G26="",$Q26=0),"",IF(ISNA(MATCH($G26,Rates!$B$13:$B$22,0)),"Trade is not on your Rates list: priced at the standard rate. ",IF(INDEX(Rates!$C$13:$C$22,MATCH($G26,Rates!$B$13:$B$22,0))="","No rate typed yet for this trade. ","")))&amp;IF($L26="","",IF(ISNA(MATCH($L26,Rates!$B$27:$B$32,0)),"Plant is not on your Rates list: no cost added. ",IF(INDEX(Rates!$C$27:$C$32,MATCH($L26,Rates!$B$27:$B$32,0))="","No rate typed yet for this plant. ","")))))</f>
        <v/>
      </c>
    </row>
    <row r="27">
      <c r="B27" s="30" t="n"/>
      <c r="C27" s="22" t="n"/>
      <c r="D27" s="31" t="n"/>
      <c r="E27" s="22" t="n"/>
      <c r="F27" s="22" t="n"/>
      <c r="G27" s="22" t="n"/>
      <c r="H27" s="22" t="n"/>
      <c r="I27" s="32" t="n"/>
      <c r="J27" s="32" t="n"/>
      <c r="K27" s="22" t="n"/>
      <c r="L27" s="22" t="n"/>
      <c r="M27" s="22" t="n"/>
      <c r="N27" s="22" t="n"/>
      <c r="O27" s="22" t="n"/>
      <c r="P27" s="31" t="n"/>
      <c r="Q27" s="33" t="str">
        <f>IF($E27="","",$E27*$H27)</f>
        <v/>
      </c>
      <c r="R27" s="33" t="str">
        <f>IF($E27="","",IF($I27&lt;&gt;"",$I27,IF($G27="",Rates!$C$23,IFERROR(INDEX(Rates!$C$13:$C$22,MATCH($G27,Rates!$B$13:$B$22,0)),Rates!$C$23))))</f>
        <v/>
      </c>
      <c r="S27" s="33" t="str">
        <f>IF($E27="","",ROUND($Q27*$R27,2))</f>
        <v/>
      </c>
      <c r="T27" s="33" t="str">
        <f>IF($E27="","",ROUND($E27*$J27*(1+$K27/100),2))</f>
        <v/>
      </c>
      <c r="U27" s="33" t="str">
        <f>IF($E27="","",ROUND(IF($N27&lt;&gt;"",$E27*$N27,$Q27)*IF($L27="",0,IFERROR(INDEX(Rates!$C$27:$C$32,MATCH($L27,Rates!$B$27:$B$32,0)),0)),2))</f>
        <v/>
      </c>
      <c r="V27" s="33" t="str">
        <f>IF($E27="","",ROUND($S27+$T27+$U27,2))</f>
        <v/>
      </c>
      <c r="W27" s="33" t="str">
        <f>IF($E27="","",IF($E27=0,0,ROUND($V27/$E27,2)))</f>
        <v/>
      </c>
      <c r="X27" s="34" t="str">
        <f>IF($E27="","",TRIM(IF(OR($I27&lt;&gt;"",$G27="",$Q27=0),"",IF(ISNA(MATCH($G27,Rates!$B$13:$B$22,0)),"Trade is not on your Rates list: priced at the standard rate. ",IF(INDEX(Rates!$C$13:$C$22,MATCH($G27,Rates!$B$13:$B$22,0))="","No rate typed yet for this trade. ","")))&amp;IF($L27="","",IF(ISNA(MATCH($L27,Rates!$B$27:$B$32,0)),"Plant is not on your Rates list: no cost added. ",IF(INDEX(Rates!$C$27:$C$32,MATCH($L27,Rates!$B$27:$B$32,0))="","No rate typed yet for this plant. ","")))))</f>
        <v/>
      </c>
    </row>
    <row r="28">
      <c r="B28" s="35" t="n"/>
      <c r="C28" s="36" t="n"/>
      <c r="D28" s="37" t="n"/>
      <c r="E28" s="36" t="n"/>
      <c r="F28" s="36" t="n"/>
      <c r="G28" s="36" t="n"/>
      <c r="H28" s="36" t="n"/>
      <c r="I28" s="38" t="n"/>
      <c r="J28" s="38" t="n"/>
      <c r="K28" s="36" t="n"/>
      <c r="L28" s="36" t="n"/>
      <c r="M28" s="36" t="n"/>
      <c r="N28" s="36" t="n"/>
      <c r="O28" s="36" t="n"/>
      <c r="P28" s="37" t="n"/>
      <c r="Q28" s="33" t="str">
        <f>IF($E28="","",$E28*$H28)</f>
        <v/>
      </c>
      <c r="R28" s="33" t="str">
        <f>IF($E28="","",IF($I28&lt;&gt;"",$I28,IF($G28="",Rates!$C$23,IFERROR(INDEX(Rates!$C$13:$C$22,MATCH($G28,Rates!$B$13:$B$22,0)),Rates!$C$23))))</f>
        <v/>
      </c>
      <c r="S28" s="33" t="str">
        <f>IF($E28="","",ROUND($Q28*$R28,2))</f>
        <v/>
      </c>
      <c r="T28" s="33" t="str">
        <f>IF($E28="","",ROUND($E28*$J28*(1+$K28/100),2))</f>
        <v/>
      </c>
      <c r="U28" s="33" t="str">
        <f>IF($E28="","",ROUND(IF($N28&lt;&gt;"",$E28*$N28,$Q28)*IF($L28="",0,IFERROR(INDEX(Rates!$C$27:$C$32,MATCH($L28,Rates!$B$27:$B$32,0)),0)),2))</f>
        <v/>
      </c>
      <c r="V28" s="33" t="str">
        <f>IF($E28="","",ROUND($S28+$T28+$U28,2))</f>
        <v/>
      </c>
      <c r="W28" s="33" t="str">
        <f>IF($E28="","",IF($E28=0,0,ROUND($V28/$E28,2)))</f>
        <v/>
      </c>
      <c r="X28" s="34" t="str">
        <f>IF($E28="","",TRIM(IF(OR($I28&lt;&gt;"",$G28="",$Q28=0),"",IF(ISNA(MATCH($G28,Rates!$B$13:$B$22,0)),"Trade is not on your Rates list: priced at the standard rate. ",IF(INDEX(Rates!$C$13:$C$22,MATCH($G28,Rates!$B$13:$B$22,0))="","No rate typed yet for this trade. ","")))&amp;IF($L28="","",IF(ISNA(MATCH($L28,Rates!$B$27:$B$32,0)),"Plant is not on your Rates list: no cost added. ",IF(INDEX(Rates!$C$27:$C$32,MATCH($L28,Rates!$B$27:$B$32,0))="","No rate typed yet for this plant. ","")))))</f>
        <v/>
      </c>
    </row>
    <row r="29">
      <c r="B29" s="30" t="n"/>
      <c r="C29" s="22" t="n"/>
      <c r="D29" s="31" t="n"/>
      <c r="E29" s="22" t="n"/>
      <c r="F29" s="22" t="n"/>
      <c r="G29" s="22" t="n"/>
      <c r="H29" s="22" t="n"/>
      <c r="I29" s="32" t="n"/>
      <c r="J29" s="32" t="n"/>
      <c r="K29" s="22" t="n"/>
      <c r="L29" s="22" t="n"/>
      <c r="M29" s="22" t="n"/>
      <c r="N29" s="22" t="n"/>
      <c r="O29" s="22" t="n"/>
      <c r="P29" s="31" t="n"/>
      <c r="Q29" s="33" t="str">
        <f>IF($E29="","",$E29*$H29)</f>
        <v/>
      </c>
      <c r="R29" s="33" t="str">
        <f>IF($E29="","",IF($I29&lt;&gt;"",$I29,IF($G29="",Rates!$C$23,IFERROR(INDEX(Rates!$C$13:$C$22,MATCH($G29,Rates!$B$13:$B$22,0)),Rates!$C$23))))</f>
        <v/>
      </c>
      <c r="S29" s="33" t="str">
        <f>IF($E29="","",ROUND($Q29*$R29,2))</f>
        <v/>
      </c>
      <c r="T29" s="33" t="str">
        <f>IF($E29="","",ROUND($E29*$J29*(1+$K29/100),2))</f>
        <v/>
      </c>
      <c r="U29" s="33" t="str">
        <f>IF($E29="","",ROUND(IF($N29&lt;&gt;"",$E29*$N29,$Q29)*IF($L29="",0,IFERROR(INDEX(Rates!$C$27:$C$32,MATCH($L29,Rates!$B$27:$B$32,0)),0)),2))</f>
        <v/>
      </c>
      <c r="V29" s="33" t="str">
        <f>IF($E29="","",ROUND($S29+$T29+$U29,2))</f>
        <v/>
      </c>
      <c r="W29" s="33" t="str">
        <f>IF($E29="","",IF($E29=0,0,ROUND($V29/$E29,2)))</f>
        <v/>
      </c>
      <c r="X29" s="34" t="str">
        <f>IF($E29="","",TRIM(IF(OR($I29&lt;&gt;"",$G29="",$Q29=0),"",IF(ISNA(MATCH($G29,Rates!$B$13:$B$22,0)),"Trade is not on your Rates list: priced at the standard rate. ",IF(INDEX(Rates!$C$13:$C$22,MATCH($G29,Rates!$B$13:$B$22,0))="","No rate typed yet for this trade. ","")))&amp;IF($L29="","",IF(ISNA(MATCH($L29,Rates!$B$27:$B$32,0)),"Plant is not on your Rates list: no cost added. ",IF(INDEX(Rates!$C$27:$C$32,MATCH($L29,Rates!$B$27:$B$32,0))="","No rate typed yet for this plant. ","")))))</f>
        <v/>
      </c>
    </row>
    <row r="30">
      <c r="B30" s="35" t="n"/>
      <c r="C30" s="36" t="n"/>
      <c r="D30" s="37" t="n"/>
      <c r="E30" s="36" t="n"/>
      <c r="F30" s="36" t="n"/>
      <c r="G30" s="36" t="n"/>
      <c r="H30" s="36" t="n"/>
      <c r="I30" s="38" t="n"/>
      <c r="J30" s="38" t="n"/>
      <c r="K30" s="36" t="n"/>
      <c r="L30" s="36" t="n"/>
      <c r="M30" s="36" t="n"/>
      <c r="N30" s="36" t="n"/>
      <c r="O30" s="36" t="n"/>
      <c r="P30" s="37" t="n"/>
      <c r="Q30" s="33" t="str">
        <f>IF($E30="","",$E30*$H30)</f>
        <v/>
      </c>
      <c r="R30" s="33" t="str">
        <f>IF($E30="","",IF($I30&lt;&gt;"",$I30,IF($G30="",Rates!$C$23,IFERROR(INDEX(Rates!$C$13:$C$22,MATCH($G30,Rates!$B$13:$B$22,0)),Rates!$C$23))))</f>
        <v/>
      </c>
      <c r="S30" s="33" t="str">
        <f>IF($E30="","",ROUND($Q30*$R30,2))</f>
        <v/>
      </c>
      <c r="T30" s="33" t="str">
        <f>IF($E30="","",ROUND($E30*$J30*(1+$K30/100),2))</f>
        <v/>
      </c>
      <c r="U30" s="33" t="str">
        <f>IF($E30="","",ROUND(IF($N30&lt;&gt;"",$E30*$N30,$Q30)*IF($L30="",0,IFERROR(INDEX(Rates!$C$27:$C$32,MATCH($L30,Rates!$B$27:$B$32,0)),0)),2))</f>
        <v/>
      </c>
      <c r="V30" s="33" t="str">
        <f>IF($E30="","",ROUND($S30+$T30+$U30,2))</f>
        <v/>
      </c>
      <c r="W30" s="33" t="str">
        <f>IF($E30="","",IF($E30=0,0,ROUND($V30/$E30,2)))</f>
        <v/>
      </c>
      <c r="X30" s="34" t="str">
        <f>IF($E30="","",TRIM(IF(OR($I30&lt;&gt;"",$G30="",$Q30=0),"",IF(ISNA(MATCH($G30,Rates!$B$13:$B$22,0)),"Trade is not on your Rates list: priced at the standard rate. ",IF(INDEX(Rates!$C$13:$C$22,MATCH($G30,Rates!$B$13:$B$22,0))="","No rate typed yet for this trade. ","")))&amp;IF($L30="","",IF(ISNA(MATCH($L30,Rates!$B$27:$B$32,0)),"Plant is not on your Rates list: no cost added. ",IF(INDEX(Rates!$C$27:$C$32,MATCH($L30,Rates!$B$27:$B$32,0))="","No rate typed yet for this plant. ","")))))</f>
        <v/>
      </c>
    </row>
    <row r="31">
      <c r="B31" s="30" t="n"/>
      <c r="C31" s="22" t="n"/>
      <c r="D31" s="31" t="n"/>
      <c r="E31" s="22" t="n"/>
      <c r="F31" s="22" t="n"/>
      <c r="G31" s="22" t="n"/>
      <c r="H31" s="22" t="n"/>
      <c r="I31" s="32" t="n"/>
      <c r="J31" s="32" t="n"/>
      <c r="K31" s="22" t="n"/>
      <c r="L31" s="22" t="n"/>
      <c r="M31" s="22" t="n"/>
      <c r="N31" s="22" t="n"/>
      <c r="O31" s="22" t="n"/>
      <c r="P31" s="31" t="n"/>
      <c r="Q31" s="33" t="str">
        <f>IF($E31="","",$E31*$H31)</f>
        <v/>
      </c>
      <c r="R31" s="33" t="str">
        <f>IF($E31="","",IF($I31&lt;&gt;"",$I31,IF($G31="",Rates!$C$23,IFERROR(INDEX(Rates!$C$13:$C$22,MATCH($G31,Rates!$B$13:$B$22,0)),Rates!$C$23))))</f>
        <v/>
      </c>
      <c r="S31" s="33" t="str">
        <f>IF($E31="","",ROUND($Q31*$R31,2))</f>
        <v/>
      </c>
      <c r="T31" s="33" t="str">
        <f>IF($E31="","",ROUND($E31*$J31*(1+$K31/100),2))</f>
        <v/>
      </c>
      <c r="U31" s="33" t="str">
        <f>IF($E31="","",ROUND(IF($N31&lt;&gt;"",$E31*$N31,$Q31)*IF($L31="",0,IFERROR(INDEX(Rates!$C$27:$C$32,MATCH($L31,Rates!$B$27:$B$32,0)),0)),2))</f>
        <v/>
      </c>
      <c r="V31" s="33" t="str">
        <f>IF($E31="","",ROUND($S31+$T31+$U31,2))</f>
        <v/>
      </c>
      <c r="W31" s="33" t="str">
        <f>IF($E31="","",IF($E31=0,0,ROUND($V31/$E31,2)))</f>
        <v/>
      </c>
      <c r="X31" s="34" t="str">
        <f>IF($E31="","",TRIM(IF(OR($I31&lt;&gt;"",$G31="",$Q31=0),"",IF(ISNA(MATCH($G31,Rates!$B$13:$B$22,0)),"Trade is not on your Rates list: priced at the standard rate. ",IF(INDEX(Rates!$C$13:$C$22,MATCH($G31,Rates!$B$13:$B$22,0))="","No rate typed yet for this trade. ","")))&amp;IF($L31="","",IF(ISNA(MATCH($L31,Rates!$B$27:$B$32,0)),"Plant is not on your Rates list: no cost added. ",IF(INDEX(Rates!$C$27:$C$32,MATCH($L31,Rates!$B$27:$B$32,0))="","No rate typed yet for this plant. ","")))))</f>
        <v/>
      </c>
    </row>
    <row r="32">
      <c r="B32" s="35" t="n"/>
      <c r="C32" s="36" t="n"/>
      <c r="D32" s="37" t="n"/>
      <c r="E32" s="36" t="n"/>
      <c r="F32" s="36" t="n"/>
      <c r="G32" s="36" t="n"/>
      <c r="H32" s="36" t="n"/>
      <c r="I32" s="38" t="n"/>
      <c r="J32" s="38" t="n"/>
      <c r="K32" s="36" t="n"/>
      <c r="L32" s="36" t="n"/>
      <c r="M32" s="36" t="n"/>
      <c r="N32" s="36" t="n"/>
      <c r="O32" s="36" t="n"/>
      <c r="P32" s="37" t="n"/>
      <c r="Q32" s="33" t="str">
        <f>IF($E32="","",$E32*$H32)</f>
        <v/>
      </c>
      <c r="R32" s="33" t="str">
        <f>IF($E32="","",IF($I32&lt;&gt;"",$I32,IF($G32="",Rates!$C$23,IFERROR(INDEX(Rates!$C$13:$C$22,MATCH($G32,Rates!$B$13:$B$22,0)),Rates!$C$23))))</f>
        <v/>
      </c>
      <c r="S32" s="33" t="str">
        <f>IF($E32="","",ROUND($Q32*$R32,2))</f>
        <v/>
      </c>
      <c r="T32" s="33" t="str">
        <f>IF($E32="","",ROUND($E32*$J32*(1+$K32/100),2))</f>
        <v/>
      </c>
      <c r="U32" s="33" t="str">
        <f>IF($E32="","",ROUND(IF($N32&lt;&gt;"",$E32*$N32,$Q32)*IF($L32="",0,IFERROR(INDEX(Rates!$C$27:$C$32,MATCH($L32,Rates!$B$27:$B$32,0)),0)),2))</f>
        <v/>
      </c>
      <c r="V32" s="33" t="str">
        <f>IF($E32="","",ROUND($S32+$T32+$U32,2))</f>
        <v/>
      </c>
      <c r="W32" s="33" t="str">
        <f>IF($E32="","",IF($E32=0,0,ROUND($V32/$E32,2)))</f>
        <v/>
      </c>
      <c r="X32" s="34" t="str">
        <f>IF($E32="","",TRIM(IF(OR($I32&lt;&gt;"",$G32="",$Q32=0),"",IF(ISNA(MATCH($G32,Rates!$B$13:$B$22,0)),"Trade is not on your Rates list: priced at the standard rate. ",IF(INDEX(Rates!$C$13:$C$22,MATCH($G32,Rates!$B$13:$B$22,0))="","No rate typed yet for this trade. ","")))&amp;IF($L32="","",IF(ISNA(MATCH($L32,Rates!$B$27:$B$32,0)),"Plant is not on your Rates list: no cost added. ",IF(INDEX(Rates!$C$27:$C$32,MATCH($L32,Rates!$B$27:$B$32,0))="","No rate typed yet for this plant. ","")))))</f>
        <v/>
      </c>
    </row>
    <row r="33">
      <c r="B33" s="30" t="n"/>
      <c r="C33" s="22" t="n"/>
      <c r="D33" s="31" t="n"/>
      <c r="E33" s="22" t="n"/>
      <c r="F33" s="22" t="n"/>
      <c r="G33" s="22" t="n"/>
      <c r="H33" s="22" t="n"/>
      <c r="I33" s="32" t="n"/>
      <c r="J33" s="32" t="n"/>
      <c r="K33" s="22" t="n"/>
      <c r="L33" s="22" t="n"/>
      <c r="M33" s="22" t="n"/>
      <c r="N33" s="22" t="n"/>
      <c r="O33" s="22" t="n"/>
      <c r="P33" s="31" t="n"/>
      <c r="Q33" s="33" t="str">
        <f>IF($E33="","",$E33*$H33)</f>
        <v/>
      </c>
      <c r="R33" s="33" t="str">
        <f>IF($E33="","",IF($I33&lt;&gt;"",$I33,IF($G33="",Rates!$C$23,IFERROR(INDEX(Rates!$C$13:$C$22,MATCH($G33,Rates!$B$13:$B$22,0)),Rates!$C$23))))</f>
        <v/>
      </c>
      <c r="S33" s="33" t="str">
        <f>IF($E33="","",ROUND($Q33*$R33,2))</f>
        <v/>
      </c>
      <c r="T33" s="33" t="str">
        <f>IF($E33="","",ROUND($E33*$J33*(1+$K33/100),2))</f>
        <v/>
      </c>
      <c r="U33" s="33" t="str">
        <f>IF($E33="","",ROUND(IF($N33&lt;&gt;"",$E33*$N33,$Q33)*IF($L33="",0,IFERROR(INDEX(Rates!$C$27:$C$32,MATCH($L33,Rates!$B$27:$B$32,0)),0)),2))</f>
        <v/>
      </c>
      <c r="V33" s="33" t="str">
        <f>IF($E33="","",ROUND($S33+$T33+$U33,2))</f>
        <v/>
      </c>
      <c r="W33" s="33" t="str">
        <f>IF($E33="","",IF($E33=0,0,ROUND($V33/$E33,2)))</f>
        <v/>
      </c>
      <c r="X33" s="34" t="str">
        <f>IF($E33="","",TRIM(IF(OR($I33&lt;&gt;"",$G33="",$Q33=0),"",IF(ISNA(MATCH($G33,Rates!$B$13:$B$22,0)),"Trade is not on your Rates list: priced at the standard rate. ",IF(INDEX(Rates!$C$13:$C$22,MATCH($G33,Rates!$B$13:$B$22,0))="","No rate typed yet for this trade. ","")))&amp;IF($L33="","",IF(ISNA(MATCH($L33,Rates!$B$27:$B$32,0)),"Plant is not on your Rates list: no cost added. ",IF(INDEX(Rates!$C$27:$C$32,MATCH($L33,Rates!$B$27:$B$32,0))="","No rate typed yet for this plant. ","")))))</f>
        <v/>
      </c>
    </row>
    <row r="34">
      <c r="B34" s="35" t="n"/>
      <c r="C34" s="36" t="n"/>
      <c r="D34" s="37" t="n"/>
      <c r="E34" s="36" t="n"/>
      <c r="F34" s="36" t="n"/>
      <c r="G34" s="36" t="n"/>
      <c r="H34" s="36" t="n"/>
      <c r="I34" s="38" t="n"/>
      <c r="J34" s="38" t="n"/>
      <c r="K34" s="36" t="n"/>
      <c r="L34" s="36" t="n"/>
      <c r="M34" s="36" t="n"/>
      <c r="N34" s="36" t="n"/>
      <c r="O34" s="36" t="n"/>
      <c r="P34" s="37" t="n"/>
      <c r="Q34" s="33" t="str">
        <f>IF($E34="","",$E34*$H34)</f>
        <v/>
      </c>
      <c r="R34" s="33" t="str">
        <f>IF($E34="","",IF($I34&lt;&gt;"",$I34,IF($G34="",Rates!$C$23,IFERROR(INDEX(Rates!$C$13:$C$22,MATCH($G34,Rates!$B$13:$B$22,0)),Rates!$C$23))))</f>
        <v/>
      </c>
      <c r="S34" s="33" t="str">
        <f>IF($E34="","",ROUND($Q34*$R34,2))</f>
        <v/>
      </c>
      <c r="T34" s="33" t="str">
        <f>IF($E34="","",ROUND($E34*$J34*(1+$K34/100),2))</f>
        <v/>
      </c>
      <c r="U34" s="33" t="str">
        <f>IF($E34="","",ROUND(IF($N34&lt;&gt;"",$E34*$N34,$Q34)*IF($L34="",0,IFERROR(INDEX(Rates!$C$27:$C$32,MATCH($L34,Rates!$B$27:$B$32,0)),0)),2))</f>
        <v/>
      </c>
      <c r="V34" s="33" t="str">
        <f>IF($E34="","",ROUND($S34+$T34+$U34,2))</f>
        <v/>
      </c>
      <c r="W34" s="33" t="str">
        <f>IF($E34="","",IF($E34=0,0,ROUND($V34/$E34,2)))</f>
        <v/>
      </c>
      <c r="X34" s="34" t="str">
        <f>IF($E34="","",TRIM(IF(OR($I34&lt;&gt;"",$G34="",$Q34=0),"",IF(ISNA(MATCH($G34,Rates!$B$13:$B$22,0)),"Trade is not on your Rates list: priced at the standard rate. ",IF(INDEX(Rates!$C$13:$C$22,MATCH($G34,Rates!$B$13:$B$22,0))="","No rate typed yet for this trade. ","")))&amp;IF($L34="","",IF(ISNA(MATCH($L34,Rates!$B$27:$B$32,0)),"Plant is not on your Rates list: no cost added. ",IF(INDEX(Rates!$C$27:$C$32,MATCH($L34,Rates!$B$27:$B$32,0))="","No rate typed yet for this plant.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","")))&amp;IF($L35="","",IF(ISNA(MATCH($L35,Rates!$B$27:$B$32,0)),"Plant is not on your Rates list: no cost added. ",IF(INDEX(Rates!$C$27:$C$32,MATCH($L35,Rates!$B$27:$B$32,0))="","No rate typed yet for this plant.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","")))&amp;IF($L36="","",IF(ISNA(MATCH($L36,Rates!$B$27:$B$32,0)),"Plant is not on your Rates list: no cost added. ",IF(INDEX(Rates!$C$27:$C$32,MATCH($L36,Rates!$B$27:$B$32,0))="","No rate typed yet for this plant.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","")))&amp;IF($L37="","",IF(ISNA(MATCH($L37,Rates!$B$27:$B$32,0)),"Plant is not on your Rates list: no cost added. ",IF(INDEX(Rates!$C$27:$C$32,MATCH($L37,Rates!$B$27:$B$32,0))="","No rate typed yet for this plant.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","")))&amp;IF($L38="","",IF(ISNA(MATCH($L38,Rates!$B$27:$B$32,0)),"Plant is not on your Rates list: no cost added. ",IF(INDEX(Rates!$C$27:$C$32,MATCH($L38,Rates!$B$27:$B$32,0))="","No rate typed yet for this plant.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","")))&amp;IF($L39="","",IF(ISNA(MATCH($L39,Rates!$B$27:$B$32,0)),"Plant is not on your Rates list: no cost added. ",IF(INDEX(Rates!$C$27:$C$32,MATCH($L39,Rates!$B$27:$B$32,0))="","No rate typed yet for this plant.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","")))&amp;IF($L40="","",IF(ISNA(MATCH($L40,Rates!$B$27:$B$32,0)),"Plant is not on your Rates list: no cost added. ",IF(INDEX(Rates!$C$27:$C$32,MATCH($L40,Rates!$B$27:$B$32,0))="","No rate typed yet for this plant.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","")))&amp;IF($L41="","",IF(ISNA(MATCH($L41,Rates!$B$27:$B$32,0)),"Plant is not on your Rates list: no cost added. ",IF(INDEX(Rates!$C$27:$C$32,MATCH($L41,Rates!$B$27:$B$32,0))="","No rate typed yet for this plant.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","")))&amp;IF($L42="","",IF(ISNA(MATCH($L42,Rates!$B$27:$B$32,0)),"Plant is not on your Rates list: no cost added. ",IF(INDEX(Rates!$C$27:$C$32,MATCH($L42,Rates!$B$27:$B$32,0))="","No rate typed yet for this plant.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","")))&amp;IF($L43="","",IF(ISNA(MATCH($L43,Rates!$B$27:$B$32,0)),"Plant is not on your Rates list: no cost added. ",IF(INDEX(Rates!$C$27:$C$32,MATCH($L43,Rates!$B$27:$B$32,0))="","No rate typed yet for this plant.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","")))&amp;IF($L44="","",IF(ISNA(MATCH($L44,Rates!$B$27:$B$32,0)),"Plant is not on your Rates list: no cost added. ",IF(INDEX(Rates!$C$27:$C$32,MATCH($L44,Rates!$B$27:$B$32,0))="","No rate typed yet for this plant.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","")))&amp;IF($L45="","",IF(ISNA(MATCH($L45,Rates!$B$27:$B$32,0)),"Plant is not on your Rates list: no cost added. ",IF(INDEX(Rates!$C$27:$C$32,MATCH($L45,Rates!$B$27:$B$32,0))="","No rate typed yet for this plant.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","")))&amp;IF($L46="","",IF(ISNA(MATCH($L46,Rates!$B$27:$B$32,0)),"Plant is not on your Rates list: no cost added. ",IF(INDEX(Rates!$C$27:$C$32,MATCH($L46,Rates!$B$27:$B$32,0))="","No rate typed yet for this plant.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","")))&amp;IF($L47="","",IF(ISNA(MATCH($L47,Rates!$B$27:$B$32,0)),"Plant is not on your Rates list: no cost added. ",IF(INDEX(Rates!$C$27:$C$32,MATCH($L47,Rates!$B$27:$B$32,0))="","No rate typed yet for this plant.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","")))&amp;IF($L48="","",IF(ISNA(MATCH($L48,Rates!$B$27:$B$32,0)),"Plant is not on your Rates list: no cost added. ",IF(INDEX(Rates!$C$27:$C$32,MATCH($L48,Rates!$B$27:$B$32,0))="","No rate typed yet for this plant.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","")))&amp;IF($L49="","",IF(ISNA(MATCH($L49,Rates!$B$27:$B$32,0)),"Plant is not on your Rates list: no cost added. ",IF(INDEX(Rates!$C$27:$C$32,MATCH($L49,Rates!$B$27:$B$32,0))="","No rate typed yet for this plant.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","")))&amp;IF($L50="","",IF(ISNA(MATCH($L50,Rates!$B$27:$B$32,0)),"Plant is not on your Rates list: no cost added. ",IF(INDEX(Rates!$C$27:$C$32,MATCH($L50,Rates!$B$27:$B$32,0))="","No rate typed yet for this plant.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","")))&amp;IF($L51="","",IF(ISNA(MATCH($L51,Rates!$B$27:$B$32,0)),"Plant is not on your Rates list: no cost added. ",IF(INDEX(Rates!$C$27:$C$32,MATCH($L51,Rates!$B$27:$B$32,0))="","No rate typed yet for this plant.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","")))&amp;IF($L52="","",IF(ISNA(MATCH($L52,Rates!$B$27:$B$32,0)),"Plant is not on your Rates list: no cost added. ",IF(INDEX(Rates!$C$27:$C$32,MATCH($L52,Rates!$B$27:$B$32,0))="","No rate typed yet for this plant.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","")))&amp;IF($L53="","",IF(ISNA(MATCH($L53,Rates!$B$27:$B$32,0)),"Plant is not on your Rates list: no cost added. ",IF(INDEX(Rates!$C$27:$C$32,MATCH($L53,Rates!$B$27:$B$32,0))="","No rate typed yet for this plant.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","")))&amp;IF($L54="","",IF(ISNA(MATCH($L54,Rates!$B$27:$B$32,0)),"Plant is not on your Rates list: no cost added. ",IF(INDEX(Rates!$C$27:$C$32,MATCH($L54,Rates!$B$27:$B$32,0))="","No rate typed yet for this plant.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","")))&amp;IF($L55="","",IF(ISNA(MATCH($L55,Rates!$B$27:$B$32,0)),"Plant is not on your Rates list: no cost added. ",IF(INDEX(Rates!$C$27:$C$32,MATCH($L55,Rates!$B$27:$B$32,0))="","No rate typed yet for this plant.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","")))&amp;IF($L56="","",IF(ISNA(MATCH($L56,Rates!$B$27:$B$32,0)),"Plant is not on your Rates list: no cost added. ",IF(INDEX(Rates!$C$27:$C$32,MATCH($L56,Rates!$B$27:$B$32,0))="","No rate typed yet for this plant.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","")))&amp;IF($L57="","",IF(ISNA(MATCH($L57,Rates!$B$27:$B$32,0)),"Plant is not on your Rates list: no cost added. ",IF(INDEX(Rates!$C$27:$C$32,MATCH($L57,Rates!$B$27:$B$32,0))="","No rate typed yet for this plant.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","")))&amp;IF($L58="","",IF(ISNA(MATCH($L58,Rates!$B$27:$B$32,0)),"Plant is not on your Rates list: no cost added. ",IF(INDEX(Rates!$C$27:$C$32,MATCH($L58,Rates!$B$27:$B$32,0))="","No rate typed yet for this plant.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","")))&amp;IF($L59="","",IF(ISNA(MATCH($L59,Rates!$B$27:$B$32,0)),"Plant is not on your Rates list: no cost added. ",IF(INDEX(Rates!$C$27:$C$32,MATCH($L59,Rates!$B$27:$B$32,0))="","No rate typed yet for this plant.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","")))&amp;IF($L60="","",IF(ISNA(MATCH($L60,Rates!$B$27:$B$32,0)),"Plant is not on your Rates list: no cost added. ",IF(INDEX(Rates!$C$27:$C$32,MATCH($L60,Rates!$B$27:$B$32,0))="","No rate typed yet for this plant.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","")))&amp;IF($L61="","",IF(ISNA(MATCH($L61,Rates!$B$27:$B$32,0)),"Plant is not on your Rates list: no cost added. ",IF(INDEX(Rates!$C$27:$C$32,MATCH($L61,Rates!$B$27:$B$32,0))="","No rate typed yet for this plant.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","")))&amp;IF($L62="","",IF(ISNA(MATCH($L62,Rates!$B$27:$B$32,0)),"Plant is not on your Rates list: no cost added. ",IF(INDEX(Rates!$C$27:$C$32,MATCH($L62,Rates!$B$27:$B$32,0))="","No rate typed yet for this plant.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","")))&amp;IF($L63="","",IF(ISNA(MATCH($L63,Rates!$B$27:$B$32,0)),"Plant is not on your Rates list: no cost added. ",IF(INDEX(Rates!$C$27:$C$32,MATCH($L63,Rates!$B$27:$B$32,0))="","No rate typed yet for this plant.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","")))&amp;IF($L64="","",IF(ISNA(MATCH($L64,Rates!$B$27:$B$32,0)),"Plant is not on your Rates list: no cost added. ",IF(INDEX(Rates!$C$27:$C$32,MATCH($L64,Rates!$B$27:$B$32,0))="","No rate typed yet for this plant.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","")))&amp;IF($L65="","",IF(ISNA(MATCH($L65,Rates!$B$27:$B$32,0)),"Plant is not on your Rates list: no cost added. ",IF(INDEX(Rates!$C$27:$C$32,MATCH($L65,Rates!$B$27:$B$32,0))="","No rate typed yet for this plant.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","")))&amp;IF($L66="","",IF(ISNA(MATCH($L66,Rates!$B$27:$B$32,0)),"Plant is not on your Rates list: no cost added. ",IF(INDEX(Rates!$C$27:$C$32,MATCH($L66,Rates!$B$27:$B$32,0))="","No rate typed yet for this plant. ","")))))</f>
        <v/>
      </c>
    </row>
    <row r="67"/>
    <row r="68" ht="20" customHeight="1">
      <c r="M68" s="39" t="inlineStr">
        <is>
          <t>Totals, lines counted</t>
        </is>
      </c>
      <c r="Q68" s="40">
        <f>SUMIF($O$7:$O$66,"&lt;&gt;Yes",$Q$7:$Q$66)</f>
        <v>0</v>
      </c>
      <c r="S68" s="41">
        <f>ROUND(SUMIF($O$7:$O$66,"&lt;&gt;Yes",$S$7:$S$66),2)</f>
        <v>0</v>
      </c>
      <c r="T68" s="41">
        <f>ROUND(SUMIF($O$7:$O$66,"&lt;&gt;Yes",$T$7:$T$66),2)</f>
        <v>0</v>
      </c>
      <c r="U68" s="41">
        <f>ROUND(SUMIF($O$7:$O$66,"&lt;&gt;Yes",$U$7:$U$66),2)</f>
        <v>0</v>
      </c>
      <c r="V68" s="41">
        <f>ROUND(SUMIF($O$7:$O$66,"&lt;&gt;Yes",$V$7:$V$66),2)</f>
        <v>0</v>
      </c>
    </row>
    <row r="69">
      <c r="M69" s="42" t="inlineStr">
        <is>
          <t>Total of lines left out (Excluded = Yes)</t>
        </is>
      </c>
      <c r="V69" s="43">
        <f>ROUND(SUMIF($O$7:$O$66,"Yes",$V$7:$V$66),2)</f>
        <v>0</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Pla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Subcontractors</t>
        </is>
      </c>
    </row>
    <row r="3" ht="50" customHeight="1">
      <c r="B3" s="14" t="inlineStr">
        <is>
          <t>One row for each package of work you let to a subcontractor.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tender?</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tender</t>
        </is>
      </c>
    </row>
    <row r="7">
      <c r="B7" s="22" t="n"/>
      <c r="C7" s="22" t="n"/>
      <c r="D7" s="22" t="n"/>
      <c r="E7" s="46" t="n"/>
      <c r="F7" s="23" t="n"/>
      <c r="G7" s="46" t="n"/>
      <c r="H7" s="23" t="n"/>
      <c r="I7" s="46" t="n"/>
      <c r="J7" s="23" t="n"/>
      <c r="K7" s="46" t="n"/>
      <c r="L7" s="23" t="n"/>
      <c r="M7" s="46" t="n"/>
      <c r="N7" s="23" t="n"/>
      <c r="O7" s="22" t="n"/>
      <c r="P7" s="33" t="str">
        <f>IF(OR($C7="",((N($F7)&gt;0)+(N($H7)&gt;0)+(N($J7)&gt;0)+(N($L7)&gt;0))=0),"",MIN(IF(N($F7)&gt;0,$F7,1E+99),IF(N($H7)&gt;0,$H7,1E+99),IF(N($J7)&gt;0,$J7,1E+99),IF(N($L7)&gt;0,$L7,1E+99)))</f>
        <v/>
      </c>
      <c r="Q7" s="47" t="str">
        <f>IF(OR($C7="",$P7=""),"",IF(IF(ISNUMBER($M7),IF(AND($M7&gt;=1,$M7&lt;=4,$M7=INT($M7)),N(CHOOSE($M7,$F7,$H7,$J7,$L7))&gt;0,FALSE),FALSE),$M7,IF(N($F7)=$P7,1,IF(N($H7)=$P7,2,IF(N($J7)=$P7,3,4)))))</f>
        <v/>
      </c>
      <c r="R7" s="48" t="str">
        <f>IF($C7="","",IF($Q7="","Allowance",IF(CHOOSE($Q7,$E7,$G7,$I7,$K7)="","Quote "&amp;$Q7,CHOOSE($Q7,$E7,$G7,$I7,$K7))))</f>
        <v/>
      </c>
      <c r="S7" s="33" t="str">
        <f>IF($C7="","",IF($Q7="",N($N7),CHOOSE($Q7,$F7,$H7,$J7,$L7)))</f>
        <v/>
      </c>
      <c r="T7" s="33" t="str">
        <f>IF($C7="","",IF($D7="No",0,$S7))</f>
        <v/>
      </c>
    </row>
    <row r="8">
      <c r="B8" s="36" t="n"/>
      <c r="C8" s="36" t="n"/>
      <c r="D8" s="36" t="n"/>
      <c r="E8" s="49" t="n"/>
      <c r="F8" s="50" t="n"/>
      <c r="G8" s="49" t="n"/>
      <c r="H8" s="50" t="n"/>
      <c r="I8" s="49" t="n"/>
      <c r="J8" s="50" t="n"/>
      <c r="K8" s="49" t="n"/>
      <c r="L8" s="50" t="n"/>
      <c r="M8" s="49" t="n"/>
      <c r="N8" s="50" t="n"/>
      <c r="O8" s="36" t="n"/>
      <c r="P8" s="33" t="str">
        <f>IF(OR($C8="",((N($F8)&gt;0)+(N($H8)&gt;0)+(N($J8)&gt;0)+(N($L8)&gt;0))=0),"",MIN(IF(N($F8)&gt;0,$F8,1E+99),IF(N($H8)&gt;0,$H8,1E+99),IF(N($J8)&gt;0,$J8,1E+99),IF(N($L8)&gt;0,$L8,1E+99)))</f>
        <v/>
      </c>
      <c r="Q8" s="47" t="str">
        <f>IF(OR($C8="",$P8=""),"",IF(IF(ISNUMBER($M8),IF(AND($M8&gt;=1,$M8&lt;=4,$M8=INT($M8)),N(CHOOSE($M8,$F8,$H8,$J8,$L8))&gt;0,FALSE),FALSE),$M8,IF(N($F8)=$P8,1,IF(N($H8)=$P8,2,IF(N($J8)=$P8,3,4)))))</f>
        <v/>
      </c>
      <c r="R8" s="48" t="str">
        <f>IF($C8="","",IF($Q8="","Allowance",IF(CHOOSE($Q8,$E8,$G8,$I8,$K8)="","Quote "&amp;$Q8,CHOOSE($Q8,$E8,$G8,$I8,$K8))))</f>
        <v/>
      </c>
      <c r="S8" s="33" t="str">
        <f>IF($C8="","",IF($Q8="",N($N8),CHOOSE($Q8,$F8,$H8,$J8,$L8)))</f>
        <v/>
      </c>
      <c r="T8" s="33" t="str">
        <f>IF($C8="","",IF($D8="No",0,$S8))</f>
        <v/>
      </c>
    </row>
    <row r="9">
      <c r="B9" s="22" t="n"/>
      <c r="C9" s="22" t="n"/>
      <c r="D9" s="22" t="n"/>
      <c r="E9" s="46" t="n"/>
      <c r="F9" s="23" t="n"/>
      <c r="G9" s="46" t="n"/>
      <c r="H9" s="23" t="n"/>
      <c r="I9" s="46" t="n"/>
      <c r="J9" s="23" t="n"/>
      <c r="K9" s="46" t="n"/>
      <c r="L9" s="23" t="n"/>
      <c r="M9" s="46" t="n"/>
      <c r="N9" s="23" t="n"/>
      <c r="O9" s="22" t="n"/>
      <c r="P9" s="33" t="str">
        <f>IF(OR($C9="",((N($F9)&gt;0)+(N($H9)&gt;0)+(N($J9)&gt;0)+(N($L9)&gt;0))=0),"",MIN(IF(N($F9)&gt;0,$F9,1E+99),IF(N($H9)&gt;0,$H9,1E+99),IF(N($J9)&gt;0,$J9,1E+99),IF(N($L9)&gt;0,$L9,1E+99)))</f>
        <v/>
      </c>
      <c r="Q9" s="47" t="str">
        <f>IF(OR($C9="",$P9=""),"",IF(IF(ISNUMBER($M9),IF(AND($M9&gt;=1,$M9&lt;=4,$M9=INT($M9)),N(CHOOSE($M9,$F9,$H9,$J9,$L9))&gt;0,FALSE),FALSE),$M9,IF(N($F9)=$P9,1,IF(N($H9)=$P9,2,IF(N($J9)=$P9,3,4)))))</f>
        <v/>
      </c>
      <c r="R9" s="48" t="str">
        <f>IF($C9="","",IF($Q9="","Allowance",IF(CHOOSE($Q9,$E9,$G9,$I9,$K9)="","Quote "&amp;$Q9,CHOOSE($Q9,$E9,$G9,$I9,$K9))))</f>
        <v/>
      </c>
      <c r="S9" s="33" t="str">
        <f>IF($C9="","",IF($Q9="",N($N9),CHOOSE($Q9,$F9,$H9,$J9,$L9)))</f>
        <v/>
      </c>
      <c r="T9" s="33" t="str">
        <f>IF($C9="","",IF($D9="No",0,$S9))</f>
        <v/>
      </c>
    </row>
    <row r="10">
      <c r="B10" s="36" t="n"/>
      <c r="C10" s="36" t="n"/>
      <c r="D10" s="36" t="n"/>
      <c r="E10" s="49" t="n"/>
      <c r="F10" s="50" t="n"/>
      <c r="G10" s="49" t="n"/>
      <c r="H10" s="50" t="n"/>
      <c r="I10" s="49" t="n"/>
      <c r="J10" s="50" t="n"/>
      <c r="K10" s="49" t="n"/>
      <c r="L10" s="50" t="n"/>
      <c r="M10" s="49" t="n"/>
      <c r="N10" s="50" t="n"/>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
      </c>
      <c r="S10" s="33" t="str">
        <f>IF($C10="","",IF($Q10="",N($N10),CHOOSE($Q10,$F10,$H10,$J10,$L10)))</f>
        <v/>
      </c>
      <c r="T10" s="33" t="str">
        <f>IF($C10="","",IF($D10="No",0,$S10))</f>
        <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tender</t>
        </is>
      </c>
      <c r="T16" s="41">
        <f>ROUND(SUM(T7:T14),2)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Preliminaries</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n"/>
      <c r="C7" s="22" t="n"/>
      <c r="D7" s="22" t="n"/>
      <c r="E7" s="22" t="n"/>
      <c r="F7" s="22" t="n"/>
      <c r="G7" s="23" t="n"/>
      <c r="H7" s="52" t="str">
        <f>IF($C7="","",IF(AND($E7="Yes",$D7="wk"),Rates!$C$9,IF(AND($E7="Yes",$D7="mo"),Rates!$C$9/(52/12),N($F7))))</f>
        <v/>
      </c>
      <c r="I7" s="33" t="str">
        <f>IF($C7="","",ROUND($H7*N($G7),2))</f>
        <v/>
      </c>
    </row>
    <row r="8" ht="16.5" customHeight="1">
      <c r="B8" s="36" t="n"/>
      <c r="C8" s="36" t="n"/>
      <c r="D8" s="36" t="n"/>
      <c r="E8" s="36" t="n"/>
      <c r="F8" s="36" t="n"/>
      <c r="G8" s="50" t="n"/>
      <c r="H8" s="52" t="str">
        <f>IF($C8="","",IF(AND($E8="Yes",$D8="wk"),Rates!$C$9,IF(AND($E8="Yes",$D8="mo"),Rates!$C$9/(52/12),N($F8))))</f>
        <v/>
      </c>
      <c r="I8" s="33" t="str">
        <f>IF($C8="","",ROUND($H8*N($G8),2))</f>
        <v/>
      </c>
    </row>
    <row r="9" ht="16.5" customHeight="1">
      <c r="B9" s="22" t="n"/>
      <c r="C9" s="22" t="n"/>
      <c r="D9" s="22" t="n"/>
      <c r="E9" s="22" t="n"/>
      <c r="F9" s="22" t="n"/>
      <c r="G9" s="23" t="n"/>
      <c r="H9" s="52" t="str">
        <f>IF($C9="","",IF(AND($E9="Yes",$D9="wk"),Rates!$C$9,IF(AND($E9="Yes",$D9="mo"),Rates!$C$9/(52/12),N($F9))))</f>
        <v/>
      </c>
      <c r="I9" s="33" t="str">
        <f>IF($C9="","",ROUND($H9*N($G9),2))</f>
        <v/>
      </c>
    </row>
    <row r="10" ht="16.5" customHeight="1">
      <c r="B10" s="36" t="n"/>
      <c r="C10" s="36" t="n"/>
      <c r="D10" s="36" t="n"/>
      <c r="E10" s="36" t="n"/>
      <c r="F10" s="36" t="n"/>
      <c r="G10" s="50" t="n"/>
      <c r="H10" s="52" t="str">
        <f>IF($C10="","",IF(AND($E10="Yes",$D10="wk"),Rates!$C$9,IF(AND($E10="Yes",$D10="mo"),Rates!$C$9/(52/12),N($F10))))</f>
        <v/>
      </c>
      <c r="I10" s="33" t="str">
        <f>IF($C10="","",ROUND($H10*N($G10),2))</f>
        <v/>
      </c>
    </row>
    <row r="11" ht="16.5" customHeight="1">
      <c r="B11" s="22" t="n"/>
      <c r="C11" s="22" t="n"/>
      <c r="D11" s="22" t="n"/>
      <c r="E11" s="22" t="n"/>
      <c r="F11" s="22" t="n"/>
      <c r="G11" s="23" t="n"/>
      <c r="H11" s="52" t="str">
        <f>IF($C11="","",IF(AND($E11="Yes",$D11="wk"),Rates!$C$9,IF(AND($E11="Yes",$D11="mo"),Rates!$C$9/(52/12),N($F11))))</f>
        <v/>
      </c>
      <c r="I11" s="33" t="str">
        <f>IF($C11="","",ROUND($H11*N($G11),2))</f>
        <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Tender summary</t>
        </is>
      </c>
    </row>
    <row r="3" ht="36" customHeight="1">
      <c r="B3" s="14" t="inlineStr">
        <is>
          <t>Your tender, worked out in the order the calculations run. Each amount is rounded to the penny where it is worked out, so the column adds up exactly. Nothing on this tab is typed: change the other tabs and it follows.</t>
        </is>
      </c>
    </row>
    <row r="4" ht="6" customHeight="1"/>
    <row r="5">
      <c r="B5" s="24" t="inlineStr">
        <is>
          <t>Job</t>
        </is>
      </c>
      <c r="C5" s="24" t="str">
        <f>IF(Rates!$C$6="","",Rates!$C$6)</f>
        <v/>
      </c>
    </row>
    <row r="6">
      <c r="B6" s="53" t="inlineStr">
        <is>
          <t>Location | Tender due | Length</t>
        </is>
      </c>
      <c r="C6" s="53" t="str">
        <f>IF(Rates!$C$7="","",Rates!$C$7)&amp;IF(Rates!$C$8="",""," | "&amp;TEXT(Rates!$C$8,"dd/mm/yyyy"))&amp;IF(Rates!$C$9="",""," | "&amp;Rates!$C$9&amp;" weeks")</f>
        <v/>
      </c>
    </row>
    <row r="7"/>
    <row r="8" ht="18" customHeight="1">
      <c r="B8" s="20" t="inlineStr">
        <is>
          <t>Item</t>
        </is>
      </c>
      <c r="C8" s="21" t="inlineStr">
        <is>
          <t>Amount</t>
        </is>
      </c>
      <c r="D8" s="20" t="inlineStr">
        <is>
          <t>How it is worked out</t>
        </is>
      </c>
    </row>
    <row r="9" ht="18" customHeight="1">
      <c r="B9" s="24" t="inlineStr">
        <is>
          <t>Own work</t>
        </is>
      </c>
      <c r="C9" s="54">
        <f>Estimate!$V$68</f>
        <v>0</v>
      </c>
      <c r="D9" s="55" t="inlineStr">
        <is>
          <t>The lines on the Estimate tab, apart from any marked Excluded.</t>
        </is>
      </c>
    </row>
    <row r="10" ht="18" customHeight="1">
      <c r="B10" s="56" t="inlineStr">
        <is>
          <t>Labour</t>
        </is>
      </c>
      <c r="C10" s="43">
        <f>Estimate!$S$68</f>
        <v>0</v>
      </c>
      <c r="D10" s="55" t="inlineStr"/>
    </row>
    <row r="11" ht="18" customHeight="1">
      <c r="B11" s="56" t="inlineStr">
        <is>
          <t>Materials</t>
        </is>
      </c>
      <c r="C11" s="43">
        <f>Estimate!$T$68</f>
        <v>0</v>
      </c>
      <c r="D11" s="55" t="inlineStr"/>
    </row>
    <row r="12" ht="18" customHeight="1">
      <c r="B12" s="56" t="inlineStr">
        <is>
          <t>Plant</t>
        </is>
      </c>
      <c r="C12" s="43">
        <f>Estimate!$U$68</f>
        <v>0</v>
      </c>
      <c r="D12" s="55" t="inlineStr"/>
    </row>
    <row r="13" ht="18" customHeight="1">
      <c r="B13" s="15" t="inlineStr">
        <is>
          <t>Subcontractors</t>
        </is>
      </c>
      <c r="C13" s="57">
        <f>Subcontractors!$T$16</f>
        <v>0</v>
      </c>
      <c r="D13" s="55" t="inlineStr">
        <is>
          <t>The quote carried for each package, or its allowance.</t>
        </is>
      </c>
    </row>
    <row r="14" ht="18" customHeight="1">
      <c r="B14" s="15" t="inlineStr">
        <is>
          <t>Preliminaries</t>
        </is>
      </c>
      <c r="C14" s="57">
        <f>Preliminaries!$I$20</f>
        <v>0</v>
      </c>
      <c r="D14" s="55" t="inlineStr">
        <is>
          <t>From the Preliminaries tab.</t>
        </is>
      </c>
    </row>
    <row r="15" ht="18" customHeight="1">
      <c r="B15" s="24" t="inlineStr">
        <is>
          <t>Direct cost</t>
        </is>
      </c>
      <c r="C15" s="54">
        <f>ROUND(C9+C13+C14,2)</f>
        <v>0</v>
      </c>
      <c r="D15" s="55" t="inlineStr">
        <is>
          <t>Own work + subcontractors + preliminaries</t>
        </is>
      </c>
    </row>
    <row r="16" ht="18" customHeight="1">
      <c r="B16" s="15" t="inlineStr">
        <is>
          <t>Contingency</t>
        </is>
      </c>
      <c r="C16" s="57">
        <f>ROUND(C15*Rates!$C$35/100,2)</f>
        <v>0</v>
      </c>
      <c r="D16" s="55" t="str">
        <f>Rates!$C$35&amp;"% of direct cost"</f>
        <v>% of direct cost</v>
      </c>
    </row>
    <row r="17" ht="18" customHeight="1">
      <c r="B17" s="15" t="inlineStr">
        <is>
          <t>Overheads and profit</t>
        </is>
      </c>
      <c r="C17" s="57">
        <f>ROUND(ROUND(C15+C16,2)*Rates!$C$36/100,2)</f>
        <v>0</v>
      </c>
      <c r="D17" s="55" t="str">
        <f>Rates!$C$36&amp;"% of direct cost plus contingency"</f>
        <v>% of direct cost plus contingency</v>
      </c>
    </row>
    <row r="18" ht="18" customHeight="1">
      <c r="B18" s="24" t="inlineStr">
        <is>
          <t>Subtotal before the bond</t>
        </is>
      </c>
      <c r="C18" s="54">
        <f>ROUND(C15+C16+C17,2)</f>
        <v>0</v>
      </c>
      <c r="D18" s="55" t="inlineStr">
        <is>
          <t>Direct cost + contingency + overheads and profit.</t>
        </is>
      </c>
    </row>
    <row r="19" ht="18" customHeight="1">
      <c r="B19" s="15" t="inlineStr">
        <is>
          <t>Bond</t>
        </is>
      </c>
      <c r="C19" s="57">
        <f>ROUND(C18*Rates!$C$37/100,2)</f>
        <v>0</v>
      </c>
      <c r="D19" s="55" t="str">
        <f>Rates!$C$37&amp;"% of the subtotal"</f>
        <v>% of the subtotal</v>
      </c>
    </row>
    <row r="20" ht="18" customHeight="1">
      <c r="B20" s="15" t="inlineStr">
        <is>
          <t>Insurance</t>
        </is>
      </c>
      <c r="C20" s="57">
        <f>ROUND(C18*Rates!$C$38/100,2)</f>
        <v>0</v>
      </c>
      <c r="D20" s="55" t="str">
        <f>Rates!$C$38&amp;"% of the subtotal"</f>
        <v>% of the subtotal</v>
      </c>
    </row>
    <row r="21" ht="18" customHeight="1">
      <c r="B21" s="58" t="inlineStr">
        <is>
          <t>Tender total</t>
        </is>
      </c>
      <c r="C21" s="59">
        <f>ROUND(C18+C19+C20,2)</f>
        <v>0</v>
      </c>
      <c r="D21" s="60" t="inlineStr">
        <is>
          <t>The price you tender, before VAT.</t>
        </is>
      </c>
    </row>
    <row r="22" ht="18" customHeight="1">
      <c r="B22" s="53" t="inlineStr">
        <is>
          <t>VAT, for reference</t>
        </is>
      </c>
      <c r="C22" s="43">
        <f>ROUND(C21*Rates!$C$39/100,2)</f>
        <v>0</v>
      </c>
      <c r="D22" s="55" t="str">
        <f>Rates!$C$39&amp;"%, shown separately and not part of the tender total"</f>
        <v>%, shown separately and not part of the tender total</v>
      </c>
    </row>
    <row r="23" ht="18" customHeight="1">
      <c r="B23" s="53" t="inlineStr">
        <is>
          <t>Tender total including VAT</t>
        </is>
      </c>
      <c r="C23" s="43">
        <f>ROUND(C21+C22,2)</f>
        <v>0</v>
      </c>
      <c r="D23" s="55" t="inlineStr">
        <is>
          <t>For reference.</t>
        </is>
      </c>
    </row>
    <row r="24"/>
    <row r="25">
      <c r="B25" s="53" t="inlineStr">
        <is>
          <t>Left out of the tender (Excluded lines)</t>
        </is>
      </c>
      <c r="C25" s="43">
        <f>Estimate!$V$69</f>
        <v>0</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tender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bidfident.com/uk</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Quotation</t>
        </is>
      </c>
      <c r="C2" s="63" t="n"/>
      <c r="D2" s="64" t="inlineStr">
        <is>
          <t>Your logo here</t>
        </is>
      </c>
    </row>
    <row r="3">
      <c r="B3" s="14" t="inlineStr">
        <is>
          <t>Date</t>
        </is>
      </c>
      <c r="C3" s="65" t="n"/>
      <c r="D3" s="66" t="n"/>
    </row>
    <row r="4">
      <c r="B4" s="14" t="inlineStr">
        <is>
          <t>Valid for (days)</t>
        </is>
      </c>
      <c r="C4" s="67" t="n"/>
      <c r="D4" s="66" t="n"/>
    </row>
    <row r="5">
      <c r="B5" s="14" t="inlineStr">
        <is>
          <t>Valid until</t>
        </is>
      </c>
      <c r="C5" s="68" t="str">
        <f>IF(OR($C$3="",$C$4=""),"",$C$3+$C$4)</f>
        <v/>
      </c>
      <c r="D5" s="66" t="n"/>
    </row>
    <row r="6">
      <c r="B6" s="14" t="inlineStr">
        <is>
          <t>Reference</t>
        </is>
      </c>
      <c r="C6" s="69" t="n"/>
      <c r="D6" s="66" t="n"/>
    </row>
    <row r="7"/>
    <row r="8" ht="20" customHeight="1">
      <c r="B8" s="4" t="inlineStr">
        <is>
          <t>From</t>
        </is>
      </c>
      <c r="C8" s="5" t="n"/>
      <c r="D8" s="5" t="n"/>
    </row>
    <row r="9">
      <c r="B9" s="14" t="inlineStr">
        <is>
          <t>Your business</t>
        </is>
      </c>
      <c r="C9" s="69" t="n"/>
    </row>
    <row r="10">
      <c r="B10" s="14" t="inlineStr">
        <is>
          <t>Contact</t>
        </is>
      </c>
      <c r="C10" s="69" t="n"/>
    </row>
    <row r="11" ht="30" customHeight="1">
      <c r="B11" s="14" t="inlineStr">
        <is>
          <t>Address</t>
        </is>
      </c>
      <c r="C11" s="69" t="n"/>
    </row>
    <row r="12"/>
    <row r="13" ht="20" customHeight="1">
      <c r="B13" s="4" t="inlineStr">
        <is>
          <t>To</t>
        </is>
      </c>
      <c r="C13" s="5" t="n"/>
      <c r="D13" s="5" t="n"/>
    </row>
    <row r="14">
      <c r="B14" s="14" t="inlineStr">
        <is>
          <t>Customer</t>
        </is>
      </c>
      <c r="C14" s="69" t="n"/>
    </row>
    <row r="15" ht="30" customHeight="1">
      <c r="B15" s="14" t="inlineStr">
        <is>
          <t>Address</t>
        </is>
      </c>
      <c r="C15" s="69" t="n"/>
    </row>
    <row r="16"/>
    <row r="17" ht="20" customHeight="1">
      <c r="B17" s="4" t="inlineStr">
        <is>
          <t>Job</t>
        </is>
      </c>
      <c r="C17" s="5" t="n"/>
      <c r="D17" s="5" t="n"/>
    </row>
    <row r="18">
      <c r="B18" s="14" t="inlineStr">
        <is>
          <t>Job</t>
        </is>
      </c>
      <c r="C18" s="70" t="str">
        <f>IF(Rates!$C$6="","",Rates!$C$6)</f>
        <v/>
      </c>
    </row>
    <row r="19">
      <c r="B19" s="14" t="inlineStr">
        <is>
          <t>Location</t>
        </is>
      </c>
      <c r="C19" s="5" t="str">
        <f>IF(Rates!$C$7="","",Rates!$C$7)</f>
        <v/>
      </c>
    </row>
    <row r="20">
      <c r="B20" s="14" t="inlineStr">
        <is>
          <t>Expected length</t>
        </is>
      </c>
      <c r="C20" s="5" t="str">
        <f>IF(Rates!$C$9="","",Rates!$C$9&amp;" weeks")</f>
        <v/>
      </c>
    </row>
    <row r="21"/>
    <row r="22" ht="20" customHeight="1">
      <c r="B22" s="4" t="inlineStr">
        <is>
          <t>Scope of work</t>
        </is>
      </c>
      <c r="C22" s="5" t="n"/>
      <c r="D22" s="5" t="n"/>
    </row>
    <row r="23" ht="72" customHeight="1">
      <c r="C23" s="67" t="n"/>
      <c r="D23" s="71" t="n"/>
    </row>
    <row r="24"/>
    <row r="25" ht="20" customHeight="1">
      <c r="B25" s="4" t="inlineStr">
        <is>
          <t>Not included</t>
        </is>
      </c>
      <c r="C25" s="5" t="n"/>
      <c r="D25" s="5" t="n"/>
    </row>
    <row r="26" ht="48" customHeight="1">
      <c r="C26" s="67" t="n"/>
      <c r="D26" s="71" t="n"/>
    </row>
    <row r="27"/>
    <row r="28" ht="20" customHeight="1">
      <c r="B28" s="4" t="inlineStr">
        <is>
          <t>Price</t>
        </is>
      </c>
      <c r="C28" s="5" t="n"/>
      <c r="D28" s="5" t="n"/>
    </row>
    <row r="29" ht="6" customHeight="1"/>
    <row r="30"/>
    <row r="31" ht="28" customHeight="1">
      <c r="B31" s="72" t="inlineStr">
        <is>
          <t>Price</t>
        </is>
      </c>
      <c r="C31" s="73" t="n"/>
      <c r="D31" s="74">
        <f>'Tender summary'!$C$21</f>
        <v>0</v>
      </c>
    </row>
    <row r="32">
      <c r="B32" s="53" t="str">
        <f>IF(N(Rates!$C$39)=0,"VAT is not included","VAT at "&amp;Rates!$C$39&amp;"%")</f>
        <v>VAT is not included</v>
      </c>
      <c r="D32" s="75" t="str">
        <f>IF(N(Rates!$C$39)=0,"",'Tender summary'!$C$22)</f>
        <v/>
      </c>
    </row>
    <row r="33">
      <c r="B33" s="24" t="str">
        <f>IF(N(Rates!$C$39)=0,"","Total including VAT")</f>
        <v/>
      </c>
      <c r="D33" s="76" t="str">
        <f>IF(N(Rates!$C$39)=0,"",'Tender summary'!$C$23)</f>
        <v/>
      </c>
    </row>
    <row r="34"/>
    <row r="35" ht="20" customHeight="1">
      <c r="B35" s="4" t="inlineStr">
        <is>
          <t>Terms</t>
        </is>
      </c>
      <c r="C35" s="5" t="n"/>
      <c r="D35" s="5" t="n"/>
    </row>
    <row r="36" ht="60" customHeight="1">
      <c r="C36" s="67" t="n"/>
      <c r="D36" s="71" t="n"/>
    </row>
    <row r="37"/>
    <row r="38" ht="20" customHeight="1">
      <c r="B38" s="4" t="inlineStr">
        <is>
          <t>Acceptance</t>
        </is>
      </c>
      <c r="C38" s="5" t="n"/>
      <c r="D38" s="5" t="n"/>
    </row>
    <row r="39" ht="26" customHeight="1">
      <c r="B39" s="14" t="inlineStr">
        <is>
          <t>Signed for the customer</t>
        </is>
      </c>
      <c r="C39" s="77" t="n"/>
      <c r="D39" s="77" t="n"/>
    </row>
    <row r="40" ht="12" customHeight="1">
      <c r="C40" s="78" t="inlineStr">
        <is>
          <t>Name and signature</t>
        </is>
      </c>
      <c r="D40" s="78" t="inlineStr">
        <is>
          <t>Date</t>
        </is>
      </c>
    </row>
    <row r="41" ht="26" customHeight="1">
      <c r="B41" s="14" t="inlineStr">
        <is>
          <t>Signed for your business</t>
        </is>
      </c>
      <c r="C41" s="77" t="n"/>
      <c r="D41" s="77" t="n"/>
    </row>
    <row r="42" ht="12" customHeight="1">
      <c r="C42" s="78" t="inlineStr">
        <is>
          <t>Name and signature</t>
        </is>
      </c>
      <c r="D42" s="78" t="inlineStr">
        <is>
          <t>Date</t>
        </is>
      </c>
    </row>
    <row r="43"/>
    <row r="44">
      <c r="B44" s="79"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demolition and soft strip,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01.100</t>
        </is>
      </c>
      <c r="C7" s="30" t="inlineStr">
        <is>
          <t>Site management</t>
        </is>
      </c>
      <c r="D7" s="30" t="inlineStr">
        <is>
          <t>wk</t>
        </is>
      </c>
    </row>
    <row r="8" ht="16.5" customHeight="1">
      <c r="B8" s="30" t="inlineStr">
        <is>
          <t>01.110</t>
        </is>
      </c>
      <c r="C8" s="30" t="inlineStr">
        <is>
          <t>Setting up and clearing the site</t>
        </is>
      </c>
      <c r="D8" s="30" t="inlineStr">
        <is>
          <t>item</t>
        </is>
      </c>
    </row>
    <row r="9" ht="16.5" customHeight="1">
      <c r="B9" s="30" t="inlineStr">
        <is>
          <t>01.120</t>
        </is>
      </c>
      <c r="C9" s="30" t="inlineStr">
        <is>
          <t>Site cabin and storage</t>
        </is>
      </c>
      <c r="D9" s="30" t="inlineStr">
        <is>
          <t>wk</t>
        </is>
      </c>
    </row>
    <row r="10" ht="16.5" customHeight="1">
      <c r="B10" s="30" t="inlineStr">
        <is>
          <t>01.130</t>
        </is>
      </c>
      <c r="C10" s="30" t="inlineStr">
        <is>
          <t>Temporary power and lighting</t>
        </is>
      </c>
      <c r="D10" s="30" t="inlineStr">
        <is>
          <t>wk</t>
        </is>
      </c>
    </row>
    <row r="11" ht="16.5" customHeight="1">
      <c r="B11" s="30" t="inlineStr">
        <is>
          <t>01.140</t>
        </is>
      </c>
      <c r="C11" s="30" t="inlineStr">
        <is>
          <t>Temporary heating and ventilation</t>
        </is>
      </c>
      <c r="D11" s="30" t="inlineStr">
        <is>
          <t>wk</t>
        </is>
      </c>
    </row>
    <row r="12" ht="16.5" customHeight="1">
      <c r="B12" s="30" t="inlineStr">
        <is>
          <t>01.150</t>
        </is>
      </c>
      <c r="C12" s="30" t="inlineStr">
        <is>
          <t>Welfare facilities</t>
        </is>
      </c>
      <c r="D12" s="30" t="inlineStr">
        <is>
          <t>wk</t>
        </is>
      </c>
    </row>
    <row r="13" ht="16.5" customHeight="1">
      <c r="B13" s="30" t="inlineStr">
        <is>
          <t>01.160</t>
        </is>
      </c>
      <c r="C13" s="30" t="inlineStr">
        <is>
          <t>Hoarding and signs</t>
        </is>
      </c>
      <c r="D13" s="30" t="inlineStr">
        <is>
          <t>item</t>
        </is>
      </c>
    </row>
    <row r="14" ht="16.5" customHeight="1">
      <c r="B14" s="30" t="inlineStr">
        <is>
          <t>01.170</t>
        </is>
      </c>
      <c r="C14" s="30" t="inlineStr">
        <is>
          <t>Health and safety plan and training</t>
        </is>
      </c>
      <c r="D14" s="30" t="inlineStr">
        <is>
          <t>item</t>
        </is>
      </c>
    </row>
    <row r="15" ht="16.5" customHeight="1">
      <c r="B15" s="30" t="inlineStr">
        <is>
          <t>01.180</t>
        </is>
      </c>
      <c r="C15" s="30" t="inlineStr">
        <is>
          <t>Protective gear and first aid</t>
        </is>
      </c>
      <c r="D15" s="30" t="inlineStr">
        <is>
          <t>item</t>
        </is>
      </c>
    </row>
    <row r="16" ht="16.5" customHeight="1">
      <c r="B16" s="30" t="inlineStr">
        <is>
          <t>01.190</t>
        </is>
      </c>
      <c r="C16" s="30" t="inlineStr">
        <is>
          <t>Permits and fees</t>
        </is>
      </c>
      <c r="D16" s="30" t="inlineStr">
        <is>
          <t>item</t>
        </is>
      </c>
    </row>
    <row r="17" ht="16.5" customHeight="1">
      <c r="B17" s="30" t="inlineStr">
        <is>
          <t>01.200</t>
        </is>
      </c>
      <c r="C17" s="30" t="inlineStr">
        <is>
          <t>Insurance and bonds</t>
        </is>
      </c>
      <c r="D17" s="30" t="inlineStr">
        <is>
          <t>item</t>
        </is>
      </c>
    </row>
    <row r="18" ht="16.5" customHeight="1">
      <c r="B18" s="30" t="inlineStr">
        <is>
          <t>01.210</t>
        </is>
      </c>
      <c r="C18" s="30" t="inlineStr">
        <is>
          <t>Setting out and surveying</t>
        </is>
      </c>
      <c r="D18" s="30" t="inlineStr">
        <is>
          <t>day</t>
        </is>
      </c>
    </row>
    <row r="19" ht="16.5" customHeight="1">
      <c r="B19" s="30" t="inlineStr">
        <is>
          <t>01.220</t>
        </is>
      </c>
      <c r="C19" s="30" t="inlineStr">
        <is>
          <t>Scaffold and access equipment</t>
        </is>
      </c>
      <c r="D19" s="30" t="inlineStr">
        <is>
          <t>wk</t>
        </is>
      </c>
    </row>
    <row r="20" ht="16.5" customHeight="1">
      <c r="B20" s="30" t="inlineStr">
        <is>
          <t>01.230</t>
        </is>
      </c>
      <c r="C20" s="30" t="inlineStr">
        <is>
          <t>Crane and deliveries</t>
        </is>
      </c>
      <c r="D20" s="30" t="inlineStr">
        <is>
          <t>day</t>
        </is>
      </c>
    </row>
    <row r="21" ht="16.5" customHeight="1">
      <c r="B21" s="30" t="inlineStr">
        <is>
          <t>01.240</t>
        </is>
      </c>
      <c r="C21" s="30" t="inlineStr">
        <is>
          <t>Skips and waste removal</t>
        </is>
      </c>
      <c r="D21" s="30" t="inlineStr">
        <is>
          <t>nr</t>
        </is>
      </c>
    </row>
    <row r="22" ht="16.5" customHeight="1">
      <c r="B22" s="30" t="inlineStr">
        <is>
          <t>01.250</t>
        </is>
      </c>
      <c r="C22" s="30" t="inlineStr">
        <is>
          <t>Daily cleaning</t>
        </is>
      </c>
      <c r="D22" s="30" t="inlineStr">
        <is>
          <t>wk</t>
        </is>
      </c>
    </row>
    <row r="23" ht="16.5" customHeight="1">
      <c r="B23" s="30" t="inlineStr">
        <is>
          <t>01.260</t>
        </is>
      </c>
      <c r="C23" s="30" t="inlineStr">
        <is>
          <t>Final clean</t>
        </is>
      </c>
      <c r="D23" s="30" t="inlineStr">
        <is>
          <t>item</t>
        </is>
      </c>
    </row>
    <row r="24" ht="16.5" customHeight="1">
      <c r="B24" s="30" t="inlineStr">
        <is>
          <t>01.270</t>
        </is>
      </c>
      <c r="C24" s="30" t="inlineStr">
        <is>
          <t>Protection of existing floors and finishes</t>
        </is>
      </c>
      <c r="D24" s="30" t="inlineStr">
        <is>
          <t>item</t>
        </is>
      </c>
    </row>
    <row r="25" ht="16.5" customHeight="1">
      <c r="B25" s="30" t="inlineStr">
        <is>
          <t>01.280</t>
        </is>
      </c>
      <c r="C25" s="30" t="inlineStr">
        <is>
          <t>Site vehicles and fuel</t>
        </is>
      </c>
      <c r="D25" s="30" t="inlineStr">
        <is>
          <t>item</t>
        </is>
      </c>
    </row>
    <row r="26" ht="16.5" customHeight="1">
      <c r="B26" s="30" t="inlineStr">
        <is>
          <t>01.290</t>
        </is>
      </c>
      <c r="C26" s="30" t="inlineStr">
        <is>
          <t>Small tools and supplies</t>
        </is>
      </c>
      <c r="D26" s="30" t="inlineStr">
        <is>
          <t>item</t>
        </is>
      </c>
    </row>
    <row r="27" ht="16.5" customHeight="1">
      <c r="B27" s="30" t="inlineStr">
        <is>
          <t>01.300</t>
        </is>
      </c>
      <c r="C27" s="30" t="inlineStr">
        <is>
          <t>Drawings and samples</t>
        </is>
      </c>
      <c r="D27" s="30" t="inlineStr">
        <is>
          <t>item</t>
        </is>
      </c>
    </row>
    <row r="28" ht="16.5" customHeight="1">
      <c r="B28" s="30" t="inlineStr">
        <is>
          <t>01.310</t>
        </is>
      </c>
      <c r="C28" s="30" t="inlineStr">
        <is>
          <t>Testing and inspections</t>
        </is>
      </c>
      <c r="D28" s="30" t="inlineStr">
        <is>
          <t>item</t>
        </is>
      </c>
    </row>
    <row r="29" ht="16.5" customHeight="1">
      <c r="B29" s="30" t="inlineStr">
        <is>
          <t>01.320</t>
        </is>
      </c>
      <c r="C29" s="30" t="inlineStr">
        <is>
          <t>Handover documents and manuals</t>
        </is>
      </c>
      <c r="D29" s="30" t="inlineStr">
        <is>
          <t>item</t>
        </is>
      </c>
    </row>
    <row r="30" ht="16.5" customHeight="1">
      <c r="B30" s="30" t="inlineStr">
        <is>
          <t>01.330</t>
        </is>
      </c>
      <c r="C30" s="30" t="inlineStr">
        <is>
          <t>Defects period and call backs</t>
        </is>
      </c>
      <c r="D30" s="30" t="inlineStr">
        <is>
          <t>item</t>
        </is>
      </c>
    </row>
    <row r="31" ht="16.5" customHeight="1">
      <c r="B31" s="30" t="inlineStr">
        <is>
          <t>01.340</t>
        </is>
      </c>
      <c r="C31" s="30" t="inlineStr">
        <is>
          <t>Provisional sums</t>
        </is>
      </c>
      <c r="D31" s="30" t="inlineStr">
        <is>
          <t>item</t>
        </is>
      </c>
    </row>
    <row r="32" ht="16.5" customHeight="1">
      <c r="B32" s="30" t="inlineStr">
        <is>
          <t>01.350</t>
        </is>
      </c>
      <c r="C32" s="30" t="inlineStr">
        <is>
          <t>Overtime and premium time</t>
        </is>
      </c>
      <c r="D32" s="30" t="inlineStr">
        <is>
          <t>hr</t>
        </is>
      </c>
    </row>
    <row r="33" ht="16.5" customHeight="1">
      <c r="B33" s="30" t="inlineStr">
        <is>
          <t>01.360</t>
        </is>
      </c>
      <c r="C33" s="30" t="inlineStr">
        <is>
          <t>Weather protection</t>
        </is>
      </c>
      <c r="D33" s="30" t="inlineStr">
        <is>
          <t>item</t>
        </is>
      </c>
    </row>
    <row r="34" ht="16.5" customHeight="1">
      <c r="B34" s="30" t="inlineStr">
        <is>
          <t>01.370</t>
        </is>
      </c>
      <c r="C34" s="30" t="inlineStr">
        <is>
          <t>Meetings and site paperwork</t>
        </is>
      </c>
      <c r="D34" s="30" t="inlineStr">
        <is>
          <t>hr</t>
        </is>
      </c>
    </row>
    <row r="35" ht="16.5" customHeight="1">
      <c r="B35" s="30" t="inlineStr">
        <is>
          <t>02.100</t>
        </is>
      </c>
      <c r="C35" s="30" t="inlineStr">
        <is>
          <t>Pre demolition survey</t>
        </is>
      </c>
      <c r="D35" s="30" t="inlineStr">
        <is>
          <t>item</t>
        </is>
      </c>
    </row>
    <row r="36" ht="16.5" customHeight="1">
      <c r="B36" s="30" t="inlineStr">
        <is>
          <t>02.110</t>
        </is>
      </c>
      <c r="C36" s="30" t="inlineStr">
        <is>
          <t>Utility disconnections</t>
        </is>
      </c>
      <c r="D36" s="30" t="inlineStr">
        <is>
          <t>item</t>
        </is>
      </c>
    </row>
    <row r="37" ht="16.5" customHeight="1">
      <c r="B37" s="30" t="inlineStr">
        <is>
          <t>02.120</t>
        </is>
      </c>
      <c r="C37" s="30" t="inlineStr">
        <is>
          <t>Hoarding and dust barriers</t>
        </is>
      </c>
      <c r="D37" s="30" t="inlineStr">
        <is>
          <t>m</t>
        </is>
      </c>
    </row>
    <row r="38" ht="16.5" customHeight="1">
      <c r="B38" s="30" t="inlineStr">
        <is>
          <t>02.130</t>
        </is>
      </c>
      <c r="C38" s="30" t="inlineStr">
        <is>
          <t>Soft strip of interior finishes</t>
        </is>
      </c>
      <c r="D38" s="30" t="inlineStr">
        <is>
          <t>m2</t>
        </is>
      </c>
    </row>
    <row r="39" ht="16.5" customHeight="1">
      <c r="B39" s="30" t="inlineStr">
        <is>
          <t>02.140</t>
        </is>
      </c>
      <c r="C39" s="30" t="inlineStr">
        <is>
          <t>Removing ceilings and partitions</t>
        </is>
      </c>
      <c r="D39" s="30" t="inlineStr">
        <is>
          <t>m2</t>
        </is>
      </c>
    </row>
    <row r="40" ht="16.5" customHeight="1">
      <c r="B40" s="30" t="inlineStr">
        <is>
          <t>02.150</t>
        </is>
      </c>
      <c r="C40" s="30" t="inlineStr">
        <is>
          <t>Floor finish removal</t>
        </is>
      </c>
      <c r="D40" s="30" t="inlineStr">
        <is>
          <t>m2</t>
        </is>
      </c>
    </row>
    <row r="41" ht="16.5" customHeight="1">
      <c r="B41" s="30" t="inlineStr">
        <is>
          <t>02.160</t>
        </is>
      </c>
      <c r="C41" s="30" t="inlineStr">
        <is>
          <t>Removing fixtures and equipment</t>
        </is>
      </c>
      <c r="D41" s="30" t="inlineStr">
        <is>
          <t>nr</t>
        </is>
      </c>
    </row>
    <row r="42" ht="16.5" customHeight="1">
      <c r="B42" s="30" t="inlineStr">
        <is>
          <t>02.170</t>
        </is>
      </c>
      <c r="C42" s="30" t="inlineStr">
        <is>
          <t>Concrete breaking</t>
        </is>
      </c>
      <c r="D42" s="30" t="inlineStr">
        <is>
          <t>m3</t>
        </is>
      </c>
    </row>
    <row r="43" ht="16.5" customHeight="1">
      <c r="B43" s="30" t="inlineStr">
        <is>
          <t>02.180</t>
        </is>
      </c>
      <c r="C43" s="30" t="inlineStr">
        <is>
          <t>Brick and block demolition</t>
        </is>
      </c>
      <c r="D43" s="30" t="inlineStr">
        <is>
          <t>m3</t>
        </is>
      </c>
    </row>
    <row r="44" ht="16.5" customHeight="1">
      <c r="B44" s="30" t="inlineStr">
        <is>
          <t>02.190</t>
        </is>
      </c>
      <c r="C44" s="30" t="inlineStr">
        <is>
          <t>Steel cutting and removal</t>
        </is>
      </c>
      <c r="D44" s="30" t="inlineStr">
        <is>
          <t>t</t>
        </is>
      </c>
    </row>
    <row r="45" ht="16.5" customHeight="1">
      <c r="B45" s="30" t="inlineStr">
        <is>
          <t>02.200</t>
        </is>
      </c>
      <c r="C45" s="30" t="inlineStr">
        <is>
          <t>Roof removal</t>
        </is>
      </c>
      <c r="D45" s="30" t="inlineStr">
        <is>
          <t>m2</t>
        </is>
      </c>
    </row>
    <row r="46" ht="16.5" customHeight="1">
      <c r="B46" s="30" t="inlineStr">
        <is>
          <t>02.210</t>
        </is>
      </c>
      <c r="C46" s="30" t="inlineStr">
        <is>
          <t>Building demolition by machine</t>
        </is>
      </c>
      <c r="D46" s="30" t="inlineStr">
        <is>
          <t>item</t>
        </is>
      </c>
    </row>
    <row r="47" ht="16.5" customHeight="1">
      <c r="B47" s="30" t="inlineStr">
        <is>
          <t>02.220</t>
        </is>
      </c>
      <c r="C47" s="30" t="inlineStr">
        <is>
          <t>Saw cutting and core drilling</t>
        </is>
      </c>
      <c r="D47" s="30" t="inlineStr">
        <is>
          <t>m</t>
        </is>
      </c>
    </row>
    <row r="48" ht="16.5" customHeight="1">
      <c r="B48" s="30" t="inlineStr">
        <is>
          <t>02.230</t>
        </is>
      </c>
      <c r="C48" s="30" t="inlineStr">
        <is>
          <t>Temporary shoring and bracing</t>
        </is>
      </c>
      <c r="D48" s="30" t="inlineStr">
        <is>
          <t>wk</t>
        </is>
      </c>
    </row>
    <row r="49" ht="16.5" customHeight="1">
      <c r="B49" s="30" t="inlineStr">
        <is>
          <t>02.240</t>
        </is>
      </c>
      <c r="C49" s="30" t="inlineStr">
        <is>
          <t>Scrap metal sorting and recycling</t>
        </is>
      </c>
      <c r="D49" s="30" t="inlineStr">
        <is>
          <t>t</t>
        </is>
      </c>
    </row>
    <row r="50" ht="16.5" customHeight="1">
      <c r="B50" s="30" t="inlineStr">
        <is>
          <t>02.250</t>
        </is>
      </c>
      <c r="C50" s="30" t="inlineStr">
        <is>
          <t>Debris hauling and disposal</t>
        </is>
      </c>
      <c r="D50" s="30" t="inlineStr">
        <is>
          <t>t</t>
        </is>
      </c>
    </row>
    <row r="51" ht="16.5" customHeight="1">
      <c r="B51" s="30" t="inlineStr">
        <is>
          <t>02.260</t>
        </is>
      </c>
      <c r="C51" s="30" t="inlineStr">
        <is>
          <t>Tipping fees</t>
        </is>
      </c>
      <c r="D51" s="30" t="inlineStr">
        <is>
          <t>t</t>
        </is>
      </c>
    </row>
    <row r="52" ht="16.5" customHeight="1">
      <c r="B52" s="30" t="inlineStr">
        <is>
          <t>02.270</t>
        </is>
      </c>
      <c r="C52" s="30" t="inlineStr">
        <is>
          <t>Excavator with breaker</t>
        </is>
      </c>
      <c r="D52" s="30" t="inlineStr">
        <is>
          <t>day</t>
        </is>
      </c>
    </row>
    <row r="53" ht="16.5" customHeight="1">
      <c r="B53" s="30" t="inlineStr">
        <is>
          <t>02.280</t>
        </is>
      </c>
      <c r="C53" s="30" t="inlineStr">
        <is>
          <t>Dust and noise monitoring</t>
        </is>
      </c>
      <c r="D53" s="30" t="inlineStr">
        <is>
          <t>wk</t>
        </is>
      </c>
    </row>
    <row r="54" ht="16.5" customHeight="1">
      <c r="B54" s="30" t="inlineStr">
        <is>
          <t>02.290</t>
        </is>
      </c>
      <c r="C54" s="30" t="inlineStr">
        <is>
          <t>Leaving the site safe and level</t>
        </is>
      </c>
      <c r="D54" s="30" t="inlineStr">
        <is>
          <t>item</t>
        </is>
      </c>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80" t="inlineStr">
        <is>
          <t>Free to use for your own bids. Change it to suit your business. Please don't resell it or hand it out as your own list.</t>
        </is>
      </c>
    </row>
    <row r="79" ht="28" customHeight="1">
      <c r="B79" s="80"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Demolition and soft strip estimate (United Kingdom, blank)</dc:title>
  <dcterms:created xmlns:dcterms="http://purl.org/dc/terms/" xmlns:xsi="http://www.w3.org/2001/XMLSchema-instance" xsi:type="dcterms:W3CDTF">2026-10-29T06:09:07Z</dcterms:created>
  <dcterms:modified xmlns:dcterms="http://purl.org/dc/terms/" xmlns:xsi="http://www.w3.org/2001/XMLSchema-instance" xsi:type="dcterms:W3CDTF">2026-10-29T06:09:07Z</dcterms:modified>
  <cp:keywords>estimating spreadsheet, free, Bidfident</cp:keywords>
</cp:coreProperties>
</file>