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contractors" sheetId="4" state="visible" r:id="rId4"/>
    <sheet xmlns:r="http://schemas.openxmlformats.org/officeDocument/2006/relationships" name="Preliminaries" sheetId="5" state="visible" r:id="rId5"/>
    <sheet xmlns:r="http://schemas.openxmlformats.org/officeDocument/2006/relationships" name="Tender summary" sheetId="6" state="visible" r:id="rId6"/>
    <sheet xmlns:r="http://schemas.openxmlformats.org/officeDocument/2006/relationships" name="Quotation"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'Subcontractors'!$6:$6</definedName>
    <definedName name="_xlnm.Print_Titles" localSheetId="4">'Preliminaries'!$6:$6</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General&quot;%&quot;"/>
    <numFmt numFmtId="167" formatCode="#,##0.00##"/>
    <numFmt numFmtId="168" formatCode="#,##0.00;(#,##0.00);&quot;-&quot;"/>
    <numFmt numFmtId="169"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5"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6"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7" fontId="4" fillId="2" borderId="3" applyProtection="1" pivotButton="0" quotePrefix="0" xfId="0">
      <protection locked="0" hidden="0"/>
    </xf>
    <xf numFmtId="168"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7" fontId="4" fillId="5" borderId="3" applyProtection="1" pivotButton="0" quotePrefix="0" xfId="0">
      <protection locked="0" hidden="0"/>
    </xf>
    <xf numFmtId="0" fontId="7" fillId="0" borderId="0" applyAlignment="1" pivotButton="0" quotePrefix="0" xfId="0">
      <alignment horizontal="right" vertical="center"/>
    </xf>
    <xf numFmtId="168" fontId="7" fillId="6" borderId="4" pivotButton="0" quotePrefix="0" xfId="0"/>
    <xf numFmtId="169" fontId="7" fillId="6" borderId="4" pivotButton="0" quotePrefix="0" xfId="0"/>
    <xf numFmtId="0" fontId="3" fillId="0" borderId="0" applyAlignment="1" pivotButton="0" quotePrefix="0" xfId="0">
      <alignment horizontal="right" vertical="center"/>
    </xf>
    <xf numFmtId="169"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7" fontId="4" fillId="4" borderId="3" pivotButton="0" quotePrefix="0" xfId="0"/>
    <xf numFmtId="0" fontId="3" fillId="0" borderId="0" pivotButton="0" quotePrefix="0" xfId="0"/>
    <xf numFmtId="169"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9" fontId="4" fillId="4" borderId="3" pivotButton="0" quotePrefix="0" xfId="0"/>
    <xf numFmtId="0" fontId="11" fillId="6" borderId="0" pivotButton="0" quotePrefix="0" xfId="0"/>
    <xf numFmtId="169"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5"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5"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9" fontId="14" fillId="6" borderId="8" applyAlignment="1" pivotButton="0" quotePrefix="0" xfId="0">
      <alignment vertical="center"/>
    </xf>
    <xf numFmtId="169" fontId="3" fillId="0" borderId="1" pivotButton="0" quotePrefix="0" xfId="0"/>
    <xf numFmtId="169"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plant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penny.</t>
      </text>
    </comment>
    <comment ref="T6" authorId="0" shapeId="0">
      <text>
        <t>Quantity x material price x (1 + waste %), rounded to the penny.</t>
      </text>
    </comment>
    <comment ref="U6" authorId="0" shapeId="0">
      <text>
        <t>Hours x the plant rate, rounded to the penny. The hours are the crew's unless you typed plant hours.</t>
      </text>
    </comment>
    <comment ref="V6" authorId="0" shapeId="0">
      <text>
        <t>Labour + materials + plant.</t>
      </text>
    </comment>
    <comment ref="W6" authorId="0" shapeId="0">
      <text>
        <t>Line total divided by the quantity, rounded to the penny.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tender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tender: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penny.</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Tender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 Type="http://schemas.openxmlformats.org/officeDocument/2006/relationships/hyperlink" Target="https://bidfident.com/uk/for/demolition-and-asbestos-removal/land-remediation/?utm_source=spreadsheet&amp;utm_medium=excel&amp;utm_campaign=remediation-uk&amp;utm_content=version&amp;v=0.1" TargetMode="External" Id="rId2"/><Relationship Type="http://schemas.openxmlformats.org/officeDocument/2006/relationships/hyperlink" Target="https://bidfident.com/app/?from=uk.remediation&amp;utm_source=spreadsheet&amp;utm_medium=excel&amp;utm_campaign=remediation-uk&amp;utm_content=start&amp;v=0.1" TargetMode="External" Id="rId3"/><Relationship Type="http://schemas.openxmlformats.org/officeDocument/2006/relationships/hyperlink" Target="https://bidfident.com/app/?from=uk.remediation&amp;utm_source=spreadsheet&amp;utm_medium=excel&amp;utm_campaign=remediation-uk&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 Type="http://schemas.openxmlformats.org/officeDocument/2006/relationships/hyperlink" Target="https://bidfident.com/app/?from=uk.remediation&amp;utm_source=spreadsheet&amp;utm_medium=excel&amp;utm_campaign=remediation-uk&amp;utm_content=summary&amp;v=0.1" TargetMode="External" Id="rId2"/><Relationship Type="http://schemas.openxmlformats.org/officeDocument/2006/relationships/hyperlink" Target="https://bidfident.com/app/?from=uk.remediation&amp;utm_source=spreadsheet&amp;utm_medium=excel&amp;utm_campaign=remediation-uk&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uk/?utm_source=spreadsheet&amp;utm_medium=excel&amp;utm_campaign=remediation-uk&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uk/for/demolition-and-asbestos-removal/land-remediation/?utm_source=spreadsheet&amp;utm_medium=excel&amp;utm_campaign=remediation-uk&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Land remediation: estimate</t>
        </is>
      </c>
    </row>
    <row r="3">
      <c r="B3" s="3" t="inlineStr">
        <is>
          <t>United Kingdom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land remediation. Price your work line by line, compare subcontractor quotes, add your running costs and profit, and get a tender total that adds up to the penny. Every figure is worked out by a formula, so change a rate or a quantity and everything follows.</t>
        </is>
      </c>
    </row>
    <row r="8" ht="60" customHeight="1">
      <c r="B8" s="6" t="inlineStr">
        <is>
          <t>This copy</t>
        </is>
      </c>
      <c r="C8" s="7" t="inlineStr">
        <is>
          <t>This copy is filled in with a worked example: remediation of a former petrol station site, Doncaster, South Yorkshire. It is a made-up job with realistic figures, so you can see how it all fits. Change any yellow cell and watch the tender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plant, the job length in weeks, and your percentages (contingency, overheads and profit, bond, insurance, VAT).</t>
        </is>
      </c>
    </row>
    <row r="12" ht="60" customHeight="1">
      <c r="B12" s="8" t="inlineStr">
        <is>
          <t>2  Estimate</t>
        </is>
      </c>
      <c r="C12" s="7" t="inlineStr">
        <is>
          <t>One row for each line of work. Type the quantity, the hours each unit takes and what the materials cost. Pick the trade and plant from the lists, and a cost code from the Codes tab, or type your own. Mark a line Excluded to price it without counting it, for example an option. A line that needs a look turns pink.</t>
        </is>
      </c>
    </row>
    <row r="13" ht="46" customHeight="1">
      <c r="B13" s="8" t="inlineStr">
        <is>
          <t>3  Subcontractors and preliminaries</t>
        </is>
      </c>
      <c r="C13" s="7" t="inlineStr">
        <is>
          <t>On the Subcontractors tab, type the quotes you have for each package. The lowest is carried unless you pick another. On the Preliminaries tab, add running costs; weekly and monthly ones follow the job length.</t>
        </is>
      </c>
    </row>
    <row r="14" ht="32" customHeight="1">
      <c r="B14" s="8" t="inlineStr">
        <is>
          <t>4  Tender summary</t>
        </is>
      </c>
      <c r="C14" s="7" t="inlineStr">
        <is>
          <t>Your tender total, worked out in order: direct cost, contingency, overheads and profit, bond, insurance. Nothing to type here.</t>
        </is>
      </c>
    </row>
    <row r="15" ht="46" customHeight="1">
      <c r="B15" s="8" t="inlineStr">
        <is>
          <t>5  Quotation</t>
        </is>
      </c>
      <c r="C15" s="7" t="inlineStr">
        <is>
          <t>A one-page quotation to send to your customer. Type your details, the scope and what is not included; the price comes from the Tender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Plant = hours x its rate. Each of those is rounded to the penny, half up, and a line is their sum. Quantities, hours and rates are never rounded, and totals add up the rounded amounts, so every column adds up exactly.
Then: direct cost = own work + subcontractors + preliminaries. Contingency is a percentage of the direct cost, overheads and profit of direct cost plus contingency. Bond and insurance are each a percentage of the subtotal before them (not of each other). VAT is shown beside the tender total and is not part of it.</t>
        </is>
      </c>
    </row>
    <row r="24" ht="20" customHeight="1">
      <c r="B24" s="4" t="inlineStr">
        <is>
          <t>Good to know</t>
        </is>
      </c>
      <c r="C24" s="5" t="n"/>
    </row>
    <row r="25" ht="60" customHeight="1">
      <c r="B25" s="6" t="inlineStr">
        <is>
          <t>Locked cells</t>
        </is>
      </c>
      <c r="C25" s="7" t="inlineStr">
        <is>
          <t>Only the yellow cells, and the boxes on the Quotation,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tender. Free to use for your own tenders; please do not resell it.</t>
        </is>
      </c>
    </row>
    <row r="29" ht="20" customHeight="1">
      <c r="B29" s="4" t="inlineStr">
        <is>
          <t>When your spreadsheet gets heavy</t>
        </is>
      </c>
      <c r="C29" s="5" t="n"/>
    </row>
    <row r="30" ht="60" customHeight="1">
      <c r="B30" s="6" t="inlineStr"/>
      <c r="C30" s="7" t="inlineStr">
        <is>
          <t>If you end up with lots of tenders, changing rates, or more than one person working on them, Bidfident does the same sums on a page, keeps every tender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tender. Yellow cells are for you.</t>
        </is>
      </c>
    </row>
    <row r="4" ht="6" customHeight="1"/>
    <row r="5" ht="20" customHeight="1">
      <c r="B5" s="4" t="inlineStr">
        <is>
          <t>Job details</t>
        </is>
      </c>
      <c r="C5" s="5" t="n"/>
      <c r="D5" s="5" t="n"/>
    </row>
    <row r="6" ht="28" customHeight="1">
      <c r="B6" s="15" t="inlineStr">
        <is>
          <t>Job name</t>
        </is>
      </c>
      <c r="C6" s="16" t="inlineStr">
        <is>
          <t>Petrol station land remediation (example)</t>
        </is>
      </c>
      <c r="D6" s="17" t="inlineStr">
        <is>
          <t>Shown on the Tender summary tab.</t>
        </is>
      </c>
    </row>
    <row r="7" ht="16.5" customHeight="1">
      <c r="B7" s="15" t="inlineStr">
        <is>
          <t>Location</t>
        </is>
      </c>
      <c r="C7" s="16" t="inlineStr">
        <is>
          <t>Doncaster, South Yorkshire</t>
        </is>
      </c>
      <c r="D7" s="17" t="inlineStr"/>
    </row>
    <row r="8" ht="16.5" customHeight="1">
      <c r="B8" s="15" t="inlineStr">
        <is>
          <t>Tender due</t>
        </is>
      </c>
      <c r="C8" s="18" t="n">
        <v>46365</v>
      </c>
      <c r="D8" s="17" t="inlineStr"/>
    </row>
    <row r="9" ht="16.5" customHeight="1">
      <c r="B9" s="15" t="inlineStr">
        <is>
          <t>Job length (weeks)</t>
        </is>
      </c>
      <c r="C9" s="19" t="n">
        <v>5</v>
      </c>
      <c r="D9" s="17" t="inlineStr">
        <is>
          <t>Weekly and monthly items on the Preliminaries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Plant operator</t>
        </is>
      </c>
      <c r="C13" s="23" t="n">
        <v>30</v>
      </c>
    </row>
    <row r="14" ht="16.5" customHeight="1">
      <c r="B14" s="22" t="inlineStr">
        <is>
          <t>Groundworker</t>
        </is>
      </c>
      <c r="C14" s="23" t="n">
        <v>28</v>
      </c>
    </row>
    <row r="15" ht="16.5" customHeight="1">
      <c r="B15" s="22" t="inlineStr">
        <is>
          <t>Environmental technician</t>
        </is>
      </c>
      <c r="C15" s="23" t="n">
        <v>32</v>
      </c>
    </row>
    <row r="16" ht="16.5" customHeight="1">
      <c r="B16" s="22" t="inlineStr">
        <is>
          <t>Dump truck driver</t>
        </is>
      </c>
      <c r="C16" s="23" t="n">
        <v>24</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28</v>
      </c>
      <c r="D23" s="1" t="inlineStr">
        <is>
          <t>Used for a line that has hours but no trade, or a trade that is not on this list.</t>
        </is>
      </c>
    </row>
    <row r="24"/>
    <row r="25" ht="20" customHeight="1">
      <c r="B25" s="4" t="inlineStr">
        <is>
          <t>Plant rates</t>
        </is>
      </c>
      <c r="C25" s="5" t="n"/>
      <c r="D25" s="5" t="n"/>
    </row>
    <row r="26" ht="18" customHeight="1">
      <c r="B26" s="20" t="inlineStr">
        <is>
          <t>Plant</t>
        </is>
      </c>
      <c r="C26" s="21" t="inlineStr">
        <is>
          <t>Rate per hour (£)</t>
        </is>
      </c>
      <c r="D26" s="1" t="inlineStr">
        <is>
          <t>Pick it by this name in the Plant column on the Estimate tab.</t>
        </is>
      </c>
    </row>
    <row r="27" ht="16.5" customHeight="1">
      <c r="B27" s="22" t="inlineStr">
        <is>
          <t>30 t excavator</t>
        </is>
      </c>
      <c r="C27" s="23" t="n">
        <v>70</v>
      </c>
    </row>
    <row r="28" ht="16.5" customHeight="1">
      <c r="B28" s="22" t="inlineStr">
        <is>
          <t>Vibrating roller</t>
        </is>
      </c>
      <c r="C28" s="23" t="n">
        <v>25</v>
      </c>
    </row>
    <row r="29" ht="16.5" customHeight="1">
      <c r="B29" s="22" t="inlineStr">
        <is>
          <t>Skid steer loader</t>
        </is>
      </c>
      <c r="C29" s="23" t="n">
        <v>32</v>
      </c>
    </row>
    <row r="30" ht="16.5" customHeight="1">
      <c r="B30" s="22" t="inlineStr">
        <is>
          <t>Articulated dump truck</t>
        </is>
      </c>
      <c r="C30" s="23" t="n">
        <v>65</v>
      </c>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6</v>
      </c>
      <c r="D35" s="1" t="inlineStr">
        <is>
          <t>Added to the direct cost, for what you cannot yet see.</t>
        </is>
      </c>
    </row>
    <row r="36" ht="16.5" customHeight="1">
      <c r="B36" s="15" t="inlineStr">
        <is>
          <t>Overheads and profit (%)</t>
        </is>
      </c>
      <c r="C36" s="26" t="n">
        <v>10</v>
      </c>
      <c r="D36" s="1" t="inlineStr">
        <is>
          <t>Your profit, added to the direct cost plus contingency.</t>
        </is>
      </c>
    </row>
    <row r="37" ht="16.5" customHeight="1">
      <c r="B37" s="15" t="inlineStr">
        <is>
          <t>Bond (%)</t>
        </is>
      </c>
      <c r="C37" s="26" t="n">
        <v>1.5</v>
      </c>
      <c r="D37" s="1" t="inlineStr">
        <is>
          <t>Taken from the subtotal. Leave at 0 if you are not bonded.</t>
        </is>
      </c>
    </row>
    <row r="38" ht="16.5" customHeight="1">
      <c r="B38" s="15" t="inlineStr">
        <is>
          <t>Insurance (%)</t>
        </is>
      </c>
      <c r="C38" s="26" t="n">
        <v>1.5</v>
      </c>
      <c r="D38" s="1" t="inlineStr">
        <is>
          <t>Taken from the same subtotal as bond, not from each other.</t>
        </is>
      </c>
    </row>
    <row r="39" ht="16.5" customHeight="1">
      <c r="B39" s="15" t="inlineStr">
        <is>
          <t>VAT (%)</t>
        </is>
      </c>
      <c r="C39" s="26" t="n">
        <v>20</v>
      </c>
      <c r="D39" s="1" t="inlineStr">
        <is>
          <t>Shown for reference, apart from the tender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Land remediation: estimate</t>
        </is>
      </c>
    </row>
    <row r="3" ht="50" customHeight="1">
      <c r="B3" s="14" t="inlineStr">
        <is>
          <t>One row per line of work. Type in the yellow cells; the grey cells are worked out for you. Hours, labour, materials and equipment are each rounded to the penny,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Plant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plant</t>
        </is>
      </c>
      <c r="V6" s="29" t="inlineStr">
        <is>
          <t>Line total</t>
        </is>
      </c>
      <c r="W6" s="29" t="inlineStr">
        <is>
          <t>Line price per unit</t>
        </is>
      </c>
      <c r="X6" s="28" t="inlineStr">
        <is>
          <t>Check this line</t>
        </is>
      </c>
    </row>
    <row r="7">
      <c r="B7" s="30" t="inlineStr">
        <is>
          <t>31.530</t>
        </is>
      </c>
      <c r="C7" s="22" t="inlineStr">
        <is>
          <t>Excavation</t>
        </is>
      </c>
      <c r="D7" s="31" t="inlineStr">
        <is>
          <t>Excavate contaminated soil and load</t>
        </is>
      </c>
      <c r="E7" s="22" t="n">
        <v>1800</v>
      </c>
      <c r="F7" s="22" t="inlineStr">
        <is>
          <t>m3</t>
        </is>
      </c>
      <c r="G7" s="22" t="inlineStr">
        <is>
          <t>Plant operator</t>
        </is>
      </c>
      <c r="H7" s="22" t="n">
        <v>0.06</v>
      </c>
      <c r="I7" s="32" t="n"/>
      <c r="J7" s="32" t="n">
        <v>0</v>
      </c>
      <c r="K7" s="22" t="n">
        <v>0</v>
      </c>
      <c r="L7" s="22" t="inlineStr">
        <is>
          <t>30 t excavator</t>
        </is>
      </c>
      <c r="M7" s="22" t="inlineStr">
        <is>
          <t>Forecourt</t>
        </is>
      </c>
      <c r="N7" s="22" t="n">
        <v>0.03</v>
      </c>
      <c r="O7" s="22" t="n"/>
      <c r="P7" s="31" t="n"/>
      <c r="Q7" s="33">
        <f>IF($E7="","",$E7*$H7)</f>
        <v>108</v>
      </c>
      <c r="R7" s="33">
        <f>IF($E7="","",IF($I7&lt;&gt;"",$I7,IF($G7="",Rates!$C$23,IFERROR(INDEX(Rates!$C$13:$C$22,MATCH($G7,Rates!$B$13:$B$22,0)),Rates!$C$23))))</f>
        <v>30</v>
      </c>
      <c r="S7" s="33">
        <f>IF($E7="","",ROUND($Q7*$R7,2))</f>
        <v>3240</v>
      </c>
      <c r="T7" s="33">
        <f>IF($E7="","",ROUND($E7*$J7*(1+$K7/100),2))</f>
        <v>0</v>
      </c>
      <c r="U7" s="33">
        <f>IF($E7="","",ROUND(IF($N7&lt;&gt;"",$E7*$N7,$Q7)*IF($L7="",0,IFERROR(INDEX(Rates!$C$27:$C$32,MATCH($L7,Rates!$B$27:$B$32,0)),0)),2))</f>
        <v>3780</v>
      </c>
      <c r="V7" s="33">
        <f>IF($E7="","",ROUND($S7+$T7+$U7,2))</f>
        <v>7020</v>
      </c>
      <c r="W7" s="33">
        <f>IF($E7="","",IF($E7=0,0,ROUND($V7/$E7,2)))</f>
        <v>3.9</v>
      </c>
      <c r="X7" s="34" t="str">
        <f>IF($E7="","",TRIM(IF(OR($I7&lt;&gt;"",$G7="",$Q7=0),"",IF(ISNA(MATCH($G7,Rates!$B$13:$B$22,0)),"Trade is not on your Rates list: priced at the standard rate. ",IF(INDEX(Rates!$C$13:$C$22,MATCH($G7,Rates!$B$13:$B$22,0))="","No rate typed yet for this trade. ","")))&amp;IF($L7="","",IF(ISNA(MATCH($L7,Rates!$B$27:$B$32,0)),"Plant is not on your Rates list: no cost added. ",IF(INDEX(Rates!$C$27:$C$32,MATCH($L7,Rates!$B$27:$B$32,0))="","No rate typed yet for this plant. ","")))))</f>
        <v/>
      </c>
    </row>
    <row r="8">
      <c r="B8" s="35" t="inlineStr">
        <is>
          <t>31.530</t>
        </is>
      </c>
      <c r="C8" s="36" t="inlineStr">
        <is>
          <t>Excavation</t>
        </is>
      </c>
      <c r="D8" s="37" t="inlineStr">
        <is>
          <t>Option 1: extra dig at hot spot below formation level</t>
        </is>
      </c>
      <c r="E8" s="36" t="n">
        <v>400</v>
      </c>
      <c r="F8" s="36" t="inlineStr">
        <is>
          <t>m3</t>
        </is>
      </c>
      <c r="G8" s="36" t="inlineStr">
        <is>
          <t>Plant operator</t>
        </is>
      </c>
      <c r="H8" s="36" t="n">
        <v>0.06</v>
      </c>
      <c r="I8" s="38" t="n"/>
      <c r="J8" s="38" t="n">
        <v>0</v>
      </c>
      <c r="K8" s="36" t="n">
        <v>0</v>
      </c>
      <c r="L8" s="36" t="inlineStr">
        <is>
          <t>30 t excavator</t>
        </is>
      </c>
      <c r="M8" s="36" t="inlineStr">
        <is>
          <t>Pump islands</t>
        </is>
      </c>
      <c r="N8" s="36" t="n">
        <v>0.03</v>
      </c>
      <c r="O8" s="36" t="inlineStr">
        <is>
          <t>Yes</t>
        </is>
      </c>
      <c r="P8" s="37" t="n"/>
      <c r="Q8" s="33">
        <f>IF($E8="","",$E8*$H8)</f>
        <v>24</v>
      </c>
      <c r="R8" s="33">
        <f>IF($E8="","",IF($I8&lt;&gt;"",$I8,IF($G8="",Rates!$C$23,IFERROR(INDEX(Rates!$C$13:$C$22,MATCH($G8,Rates!$B$13:$B$22,0)),Rates!$C$23))))</f>
        <v>30</v>
      </c>
      <c r="S8" s="33">
        <f>IF($E8="","",ROUND($Q8*$R8,2))</f>
        <v>720</v>
      </c>
      <c r="T8" s="33">
        <f>IF($E8="","",ROUND($E8*$J8*(1+$K8/100),2))</f>
        <v>0</v>
      </c>
      <c r="U8" s="33">
        <f>IF($E8="","",ROUND(IF($N8&lt;&gt;"",$E8*$N8,$Q8)*IF($L8="",0,IFERROR(INDEX(Rates!$C$27:$C$32,MATCH($L8,Rates!$B$27:$B$32,0)),0)),2))</f>
        <v>840</v>
      </c>
      <c r="V8" s="33">
        <f>IF($E8="","",ROUND($S8+$T8+$U8,2))</f>
        <v>1560</v>
      </c>
      <c r="W8" s="33">
        <f>IF($E8="","",IF($E8=0,0,ROUND($V8/$E8,2)))</f>
        <v>3.9</v>
      </c>
      <c r="X8" s="34" t="str">
        <f>IF($E8="","",TRIM(IF(OR($I8&lt;&gt;"",$G8="",$Q8=0),"",IF(ISNA(MATCH($G8,Rates!$B$13:$B$22,0)),"Trade is not on your Rates list: priced at the standard rate. ",IF(INDEX(Rates!$C$13:$C$22,MATCH($G8,Rates!$B$13:$B$22,0))="","No rate typed yet for this trade. ","")))&amp;IF($L8="","",IF(ISNA(MATCH($L8,Rates!$B$27:$B$32,0)),"Plant is not on your Rates list: no cost added. ",IF(INDEX(Rates!$C$27:$C$32,MATCH($L8,Rates!$B$27:$B$32,0))="","No rate typed yet for this plant. ","")))))</f>
        <v/>
      </c>
    </row>
    <row r="9">
      <c r="B9" s="30" t="inlineStr">
        <is>
          <t>31.590</t>
        </is>
      </c>
      <c r="C9" s="22" t="inlineStr">
        <is>
          <t>Excavation</t>
        </is>
      </c>
      <c r="D9" s="31" t="inlineStr">
        <is>
          <t>Dewatering and water treatment for the excavation</t>
        </is>
      </c>
      <c r="E9" s="22" t="n">
        <v>1</v>
      </c>
      <c r="F9" s="22" t="inlineStr">
        <is>
          <t>item</t>
        </is>
      </c>
      <c r="G9" s="22" t="inlineStr">
        <is>
          <t>Groundworker</t>
        </is>
      </c>
      <c r="H9" s="22" t="n">
        <v>60</v>
      </c>
      <c r="I9" s="32" t="n"/>
      <c r="J9" s="32" t="n">
        <v>5200</v>
      </c>
      <c r="K9" s="22" t="n">
        <v>0</v>
      </c>
      <c r="L9" s="22" t="n"/>
      <c r="M9" s="22" t="inlineStr">
        <is>
          <t>Forecourt</t>
        </is>
      </c>
      <c r="N9" s="22" t="n"/>
      <c r="O9" s="22" t="n"/>
      <c r="P9" s="31" t="n"/>
      <c r="Q9" s="33">
        <f>IF($E9="","",$E9*$H9)</f>
        <v>60</v>
      </c>
      <c r="R9" s="33">
        <f>IF($E9="","",IF($I9&lt;&gt;"",$I9,IF($G9="",Rates!$C$23,IFERROR(INDEX(Rates!$C$13:$C$22,MATCH($G9,Rates!$B$13:$B$22,0)),Rates!$C$23))))</f>
        <v>28</v>
      </c>
      <c r="S9" s="33">
        <f>IF($E9="","",ROUND($Q9*$R9,2))</f>
        <v>1680</v>
      </c>
      <c r="T9" s="33">
        <f>IF($E9="","",ROUND($E9*$J9*(1+$K9/100),2))</f>
        <v>5200</v>
      </c>
      <c r="U9" s="33">
        <f>IF($E9="","",ROUND(IF($N9&lt;&gt;"",$E9*$N9,$Q9)*IF($L9="",0,IFERROR(INDEX(Rates!$C$27:$C$32,MATCH($L9,Rates!$B$27:$B$32,0)),0)),2))</f>
        <v>0</v>
      </c>
      <c r="V9" s="33">
        <f>IF($E9="","",ROUND($S9+$T9+$U9,2))</f>
        <v>6880</v>
      </c>
      <c r="W9" s="33">
        <f>IF($E9="","",IF($E9=0,0,ROUND($V9/$E9,2)))</f>
        <v>6880</v>
      </c>
      <c r="X9" s="34" t="str">
        <f>IF($E9="","",TRIM(IF(OR($I9&lt;&gt;"",$G9="",$Q9=0),"",IF(ISNA(MATCH($G9,Rates!$B$13:$B$22,0)),"Trade is not on your Rates list: priced at the standard rate. ",IF(INDEX(Rates!$C$13:$C$22,MATCH($G9,Rates!$B$13:$B$22,0))="","No rate typed yet for this trade. ","")))&amp;IF($L9="","",IF(ISNA(MATCH($L9,Rates!$B$27:$B$32,0)),"Plant is not on your Rates list: no cost added. ",IF(INDEX(Rates!$C$27:$C$32,MATCH($L9,Rates!$B$27:$B$32,0))="","No rate typed yet for this plant. ","")))))</f>
        <v/>
      </c>
    </row>
    <row r="10">
      <c r="B10" s="35" t="inlineStr">
        <is>
          <t>31.540</t>
        </is>
      </c>
      <c r="C10" s="36" t="inlineStr">
        <is>
          <t>Excavation</t>
        </is>
      </c>
      <c r="D10" s="37" t="inlineStr">
        <is>
          <t>Stockpile arisings on liner for testing</t>
        </is>
      </c>
      <c r="E10" s="36" t="n">
        <v>600</v>
      </c>
      <c r="F10" s="36" t="inlineStr">
        <is>
          <t>m3</t>
        </is>
      </c>
      <c r="G10" s="36" t="inlineStr">
        <is>
          <t>Plant operator</t>
        </is>
      </c>
      <c r="H10" s="36" t="n">
        <v>0.04</v>
      </c>
      <c r="I10" s="38" t="n"/>
      <c r="J10" s="38" t="n">
        <v>0.88</v>
      </c>
      <c r="K10" s="36" t="n">
        <v>10</v>
      </c>
      <c r="L10" s="36" t="inlineStr">
        <is>
          <t>Skid steer loader</t>
        </is>
      </c>
      <c r="M10" s="36" t="inlineStr">
        <is>
          <t>Site</t>
        </is>
      </c>
      <c r="N10" s="36" t="n">
        <v>0.03</v>
      </c>
      <c r="O10" s="36" t="n"/>
      <c r="P10" s="37" t="n"/>
      <c r="Q10" s="33">
        <f>IF($E10="","",$E10*$H10)</f>
        <v>24</v>
      </c>
      <c r="R10" s="33">
        <f>IF($E10="","",IF($I10&lt;&gt;"",$I10,IF($G10="",Rates!$C$23,IFERROR(INDEX(Rates!$C$13:$C$22,MATCH($G10,Rates!$B$13:$B$22,0)),Rates!$C$23))))</f>
        <v>30</v>
      </c>
      <c r="S10" s="33">
        <f>IF($E10="","",ROUND($Q10*$R10,2))</f>
        <v>720</v>
      </c>
      <c r="T10" s="33">
        <f>IF($E10="","",ROUND($E10*$J10*(1+$K10/100),2))</f>
        <v>580.8</v>
      </c>
      <c r="U10" s="33">
        <f>IF($E10="","",ROUND(IF($N10&lt;&gt;"",$E10*$N10,$Q10)*IF($L10="",0,IFERROR(INDEX(Rates!$C$27:$C$32,MATCH($L10,Rates!$B$27:$B$32,0)),0)),2))</f>
        <v>576</v>
      </c>
      <c r="V10" s="33">
        <f>IF($E10="","",ROUND($S10+$T10+$U10,2))</f>
        <v>1876.8</v>
      </c>
      <c r="W10" s="33">
        <f>IF($E10="","",IF($E10=0,0,ROUND($V10/$E10,2)))</f>
        <v>3.13</v>
      </c>
      <c r="X10" s="34" t="str">
        <f>IF($E10="","",TRIM(IF(OR($I10&lt;&gt;"",$G10="",$Q10=0),"",IF(ISNA(MATCH($G10,Rates!$B$13:$B$22,0)),"Trade is not on your Rates list: priced at the standard rate. ",IF(INDEX(Rates!$C$13:$C$22,MATCH($G10,Rates!$B$13:$B$22,0))="","No rate typed yet for this trade. ","")))&amp;IF($L10="","",IF(ISNA(MATCH($L10,Rates!$B$27:$B$32,0)),"Plant is not on your Rates list: no cost added. ",IF(INDEX(Rates!$C$27:$C$32,MATCH($L10,Rates!$B$27:$B$32,0))="","No rate typed yet for this plant. ","")))))</f>
        <v/>
      </c>
    </row>
    <row r="11">
      <c r="B11" s="30" t="inlineStr">
        <is>
          <t>31.510</t>
        </is>
      </c>
      <c r="C11" s="22" t="inlineStr">
        <is>
          <t>Excavation</t>
        </is>
      </c>
      <c r="D11" s="31" t="inlineStr">
        <is>
          <t>Field screening and sampling, PID</t>
        </is>
      </c>
      <c r="E11" s="22" t="n">
        <v>60</v>
      </c>
      <c r="F11" s="22" t="inlineStr">
        <is>
          <t>nr</t>
        </is>
      </c>
      <c r="G11" s="22" t="inlineStr">
        <is>
          <t>Environmental technician</t>
        </is>
      </c>
      <c r="H11" s="22" t="n">
        <v>0.5</v>
      </c>
      <c r="I11" s="32" t="n"/>
      <c r="J11" s="32" t="n">
        <v>6.6</v>
      </c>
      <c r="K11" s="22" t="n">
        <v>0</v>
      </c>
      <c r="L11" s="22" t="n"/>
      <c r="M11" s="22" t="inlineStr">
        <is>
          <t>Forecourt</t>
        </is>
      </c>
      <c r="N11" s="22" t="n"/>
      <c r="O11" s="22" t="n"/>
      <c r="P11" s="31" t="n"/>
      <c r="Q11" s="33">
        <f>IF($E11="","",$E11*$H11)</f>
        <v>30</v>
      </c>
      <c r="R11" s="33">
        <f>IF($E11="","",IF($I11&lt;&gt;"",$I11,IF($G11="",Rates!$C$23,IFERROR(INDEX(Rates!$C$13:$C$22,MATCH($G11,Rates!$B$13:$B$22,0)),Rates!$C$23))))</f>
        <v>32</v>
      </c>
      <c r="S11" s="33">
        <f>IF($E11="","",ROUND($Q11*$R11,2))</f>
        <v>960</v>
      </c>
      <c r="T11" s="33">
        <f>IF($E11="","",ROUND($E11*$J11*(1+$K11/100),2))</f>
        <v>396</v>
      </c>
      <c r="U11" s="33">
        <f>IF($E11="","",ROUND(IF($N11&lt;&gt;"",$E11*$N11,$Q11)*IF($L11="",0,IFERROR(INDEX(Rates!$C$27:$C$32,MATCH($L11,Rates!$B$27:$B$32,0)),0)),2))</f>
        <v>0</v>
      </c>
      <c r="V11" s="33">
        <f>IF($E11="","",ROUND($S11+$T11+$U11,2))</f>
        <v>1356</v>
      </c>
      <c r="W11" s="33">
        <f>IF($E11="","",IF($E11=0,0,ROUND($V11/$E11,2)))</f>
        <v>22.6</v>
      </c>
      <c r="X11" s="34" t="str">
        <f>IF($E11="","",TRIM(IF(OR($I11&lt;&gt;"",$G11="",$Q11=0),"",IF(ISNA(MATCH($G11,Rates!$B$13:$B$22,0)),"Trade is not on your Rates list: priced at the standard rate. ",IF(INDEX(Rates!$C$13:$C$22,MATCH($G11,Rates!$B$13:$B$22,0))="","No rate typed yet for this trade. ","")))&amp;IF($L11="","",IF(ISNA(MATCH($L11,Rates!$B$27:$B$32,0)),"Plant is not on your Rates list: no cost added. ",IF(INDEX(Rates!$C$27:$C$32,MATCH($L11,Rates!$B$27:$B$32,0))="","No rate typed yet for this plant. ","")))))</f>
        <v/>
      </c>
    </row>
    <row r="12">
      <c r="B12" s="35" t="inlineStr">
        <is>
          <t>31.530</t>
        </is>
      </c>
      <c r="C12" s="36" t="inlineStr">
        <is>
          <t>Fuel tanks</t>
        </is>
      </c>
      <c r="D12" s="37" t="inlineStr">
        <is>
          <t>Remove underground fuel storage tanks, 25,000 litre</t>
        </is>
      </c>
      <c r="E12" s="36" t="n">
        <v>2</v>
      </c>
      <c r="F12" s="36" t="inlineStr">
        <is>
          <t>nr</t>
        </is>
      </c>
      <c r="G12" s="36" t="inlineStr">
        <is>
          <t>Plant operator</t>
        </is>
      </c>
      <c r="H12" s="36" t="n">
        <v>24</v>
      </c>
      <c r="I12" s="38" t="n"/>
      <c r="J12" s="38" t="n">
        <v>1400</v>
      </c>
      <c r="K12" s="36" t="n">
        <v>0</v>
      </c>
      <c r="L12" s="36" t="inlineStr">
        <is>
          <t>30 t excavator</t>
        </is>
      </c>
      <c r="M12" s="36" t="inlineStr">
        <is>
          <t>Tank nest</t>
        </is>
      </c>
      <c r="N12" s="36" t="n">
        <v>8</v>
      </c>
      <c r="O12" s="36" t="n"/>
      <c r="P12" s="37" t="n"/>
      <c r="Q12" s="33">
        <f>IF($E12="","",$E12*$H12)</f>
        <v>48</v>
      </c>
      <c r="R12" s="33">
        <f>IF($E12="","",IF($I12&lt;&gt;"",$I12,IF($G12="",Rates!$C$23,IFERROR(INDEX(Rates!$C$13:$C$22,MATCH($G12,Rates!$B$13:$B$22,0)),Rates!$C$23))))</f>
        <v>30</v>
      </c>
      <c r="S12" s="33">
        <f>IF($E12="","",ROUND($Q12*$R12,2))</f>
        <v>1440</v>
      </c>
      <c r="T12" s="33">
        <f>IF($E12="","",ROUND($E12*$J12*(1+$K12/100),2))</f>
        <v>2800</v>
      </c>
      <c r="U12" s="33">
        <f>IF($E12="","",ROUND(IF($N12&lt;&gt;"",$E12*$N12,$Q12)*IF($L12="",0,IFERROR(INDEX(Rates!$C$27:$C$32,MATCH($L12,Rates!$B$27:$B$32,0)),0)),2))</f>
        <v>1120</v>
      </c>
      <c r="V12" s="33">
        <f>IF($E12="","",ROUND($S12+$T12+$U12,2))</f>
        <v>5360</v>
      </c>
      <c r="W12" s="33">
        <f>IF($E12="","",IF($E12=0,0,ROUND($V12/$E12,2)))</f>
        <v>2680</v>
      </c>
      <c r="X12" s="34" t="str">
        <f>IF($E12="","",TRIM(IF(OR($I12&lt;&gt;"",$G12="",$Q12=0),"",IF(ISNA(MATCH($G12,Rates!$B$13:$B$22,0)),"Trade is not on your Rates list: priced at the standard rate. ",IF(INDEX(Rates!$C$13:$C$22,MATCH($G12,Rates!$B$13:$B$22,0))="","No rate typed yet for this trade. ","")))&amp;IF($L12="","",IF(ISNA(MATCH($L12,Rates!$B$27:$B$32,0)),"Plant is not on your Rates list: no cost added. ",IF(INDEX(Rates!$C$27:$C$32,MATCH($L12,Rates!$B$27:$B$32,0))="","No rate typed yet for this plant. ","")))))</f>
        <v/>
      </c>
    </row>
    <row r="13">
      <c r="B13" s="30" t="inlineStr">
        <is>
          <t>31.530</t>
        </is>
      </c>
      <c r="C13" s="22" t="inlineStr">
        <is>
          <t>Fuel tanks</t>
        </is>
      </c>
      <c r="D13" s="31" t="inlineStr">
        <is>
          <t>Option 2: third tank, if found, 10,000 litre</t>
        </is>
      </c>
      <c r="E13" s="22" t="n">
        <v>1</v>
      </c>
      <c r="F13" s="22" t="inlineStr">
        <is>
          <t>nr</t>
        </is>
      </c>
      <c r="G13" s="22" t="inlineStr">
        <is>
          <t>Plant operator</t>
        </is>
      </c>
      <c r="H13" s="22" t="n">
        <v>18</v>
      </c>
      <c r="I13" s="32" t="n"/>
      <c r="J13" s="32" t="n">
        <v>1100</v>
      </c>
      <c r="K13" s="22" t="n">
        <v>0</v>
      </c>
      <c r="L13" s="22" t="inlineStr">
        <is>
          <t>30 t excavator</t>
        </is>
      </c>
      <c r="M13" s="22" t="inlineStr">
        <is>
          <t>Tank nest</t>
        </is>
      </c>
      <c r="N13" s="22" t="n">
        <v>6</v>
      </c>
      <c r="O13" s="22" t="inlineStr">
        <is>
          <t>Yes</t>
        </is>
      </c>
      <c r="P13" s="31" t="n"/>
      <c r="Q13" s="33">
        <f>IF($E13="","",$E13*$H13)</f>
        <v>18</v>
      </c>
      <c r="R13" s="33">
        <f>IF($E13="","",IF($I13&lt;&gt;"",$I13,IF($G13="",Rates!$C$23,IFERROR(INDEX(Rates!$C$13:$C$22,MATCH($G13,Rates!$B$13:$B$22,0)),Rates!$C$23))))</f>
        <v>30</v>
      </c>
      <c r="S13" s="33">
        <f>IF($E13="","",ROUND($Q13*$R13,2))</f>
        <v>540</v>
      </c>
      <c r="T13" s="33">
        <f>IF($E13="","",ROUND($E13*$J13*(1+$K13/100),2))</f>
        <v>1100</v>
      </c>
      <c r="U13" s="33">
        <f>IF($E13="","",ROUND(IF($N13&lt;&gt;"",$E13*$N13,$Q13)*IF($L13="",0,IFERROR(INDEX(Rates!$C$27:$C$32,MATCH($L13,Rates!$B$27:$B$32,0)),0)),2))</f>
        <v>420</v>
      </c>
      <c r="V13" s="33">
        <f>IF($E13="","",ROUND($S13+$T13+$U13,2))</f>
        <v>2060</v>
      </c>
      <c r="W13" s="33">
        <f>IF($E13="","",IF($E13=0,0,ROUND($V13/$E13,2)))</f>
        <v>2060</v>
      </c>
      <c r="X13" s="34" t="str">
        <f>IF($E13="","",TRIM(IF(OR($I13&lt;&gt;"",$G13="",$Q13=0),"",IF(ISNA(MATCH($G13,Rates!$B$13:$B$22,0)),"Trade is not on your Rates list: priced at the standard rate. ",IF(INDEX(Rates!$C$13:$C$22,MATCH($G13,Rates!$B$13:$B$22,0))="","No rate typed yet for this trade. ","")))&amp;IF($L13="","",IF(ISNA(MATCH($L13,Rates!$B$27:$B$32,0)),"Plant is not on your Rates list: no cost added. ",IF(INDEX(Rates!$C$27:$C$32,MATCH($L13,Rates!$B$27:$B$32,0))="","No rate typed yet for this plant. ","")))))</f>
        <v/>
      </c>
    </row>
    <row r="14">
      <c r="B14" s="35" t="inlineStr">
        <is>
          <t>31.530</t>
        </is>
      </c>
      <c r="C14" s="36" t="inlineStr">
        <is>
          <t>Fuel tanks</t>
        </is>
      </c>
      <c r="D14" s="37" t="inlineStr">
        <is>
          <t>Pump out, purge and make tanks gas-free</t>
        </is>
      </c>
      <c r="E14" s="36" t="n">
        <v>2</v>
      </c>
      <c r="F14" s="36" t="inlineStr">
        <is>
          <t>nr</t>
        </is>
      </c>
      <c r="G14" s="36" t="inlineStr">
        <is>
          <t>Groundworker</t>
        </is>
      </c>
      <c r="H14" s="36" t="n">
        <v>10</v>
      </c>
      <c r="I14" s="38" t="n"/>
      <c r="J14" s="38" t="n">
        <v>605</v>
      </c>
      <c r="K14" s="36" t="n">
        <v>0</v>
      </c>
      <c r="L14" s="36" t="n"/>
      <c r="M14" s="36" t="inlineStr">
        <is>
          <t>Tank nest</t>
        </is>
      </c>
      <c r="N14" s="36" t="n"/>
      <c r="O14" s="36" t="n"/>
      <c r="P14" s="37" t="n"/>
      <c r="Q14" s="33">
        <f>IF($E14="","",$E14*$H14)</f>
        <v>20</v>
      </c>
      <c r="R14" s="33">
        <f>IF($E14="","",IF($I14&lt;&gt;"",$I14,IF($G14="",Rates!$C$23,IFERROR(INDEX(Rates!$C$13:$C$22,MATCH($G14,Rates!$B$13:$B$22,0)),Rates!$C$23))))</f>
        <v>28</v>
      </c>
      <c r="S14" s="33">
        <f>IF($E14="","",ROUND($Q14*$R14,2))</f>
        <v>560</v>
      </c>
      <c r="T14" s="33">
        <f>IF($E14="","",ROUND($E14*$J14*(1+$K14/100),2))</f>
        <v>1210</v>
      </c>
      <c r="U14" s="33">
        <f>IF($E14="","",ROUND(IF($N14&lt;&gt;"",$E14*$N14,$Q14)*IF($L14="",0,IFERROR(INDEX(Rates!$C$27:$C$32,MATCH($L14,Rates!$B$27:$B$32,0)),0)),2))</f>
        <v>0</v>
      </c>
      <c r="V14" s="33">
        <f>IF($E14="","",ROUND($S14+$T14+$U14,2))</f>
        <v>1770</v>
      </c>
      <c r="W14" s="33">
        <f>IF($E14="","",IF($E14=0,0,ROUND($V14/$E14,2)))</f>
        <v>885</v>
      </c>
      <c r="X14" s="34" t="str">
        <f>IF($E14="","",TRIM(IF(OR($I14&lt;&gt;"",$G14="",$Q14=0),"",IF(ISNA(MATCH($G14,Rates!$B$13:$B$22,0)),"Trade is not on your Rates list: priced at the standard rate. ",IF(INDEX(Rates!$C$13:$C$22,MATCH($G14,Rates!$B$13:$B$22,0))="","No rate typed yet for this trade. ","")))&amp;IF($L14="","",IF(ISNA(MATCH($L14,Rates!$B$27:$B$32,0)),"Plant is not on your Rates list: no cost added. ",IF(INDEX(Rates!$C$27:$C$32,MATCH($L14,Rates!$B$27:$B$32,0))="","No rate typed yet for this plant. ","")))))</f>
        <v/>
      </c>
    </row>
    <row r="15">
      <c r="B15" s="30" t="inlineStr">
        <is>
          <t>31.530</t>
        </is>
      </c>
      <c r="C15" s="22" t="inlineStr">
        <is>
          <t>Fuel tanks</t>
        </is>
      </c>
      <c r="D15" s="31" t="inlineStr">
        <is>
          <t>Remove fuel pipework and vent pipes</t>
        </is>
      </c>
      <c r="E15" s="22" t="n">
        <v>85</v>
      </c>
      <c r="F15" s="22" t="inlineStr">
        <is>
          <t>m</t>
        </is>
      </c>
      <c r="G15" s="22" t="inlineStr">
        <is>
          <t>Groundworker</t>
        </is>
      </c>
      <c r="H15" s="22" t="n">
        <v>0.3</v>
      </c>
      <c r="I15" s="32" t="n"/>
      <c r="J15" s="32" t="n">
        <v>1.1</v>
      </c>
      <c r="K15" s="22" t="n">
        <v>0</v>
      </c>
      <c r="L15" s="22" t="inlineStr">
        <is>
          <t>30 t excavator</t>
        </is>
      </c>
      <c r="M15" s="22" t="inlineStr">
        <is>
          <t>Pump islands</t>
        </is>
      </c>
      <c r="N15" s="22" t="n">
        <v>0.05</v>
      </c>
      <c r="O15" s="22" t="n"/>
      <c r="P15" s="31" t="n"/>
      <c r="Q15" s="33">
        <f>IF($E15="","",$E15*$H15)</f>
        <v>25.5</v>
      </c>
      <c r="R15" s="33">
        <f>IF($E15="","",IF($I15&lt;&gt;"",$I15,IF($G15="",Rates!$C$23,IFERROR(INDEX(Rates!$C$13:$C$22,MATCH($G15,Rates!$B$13:$B$22,0)),Rates!$C$23))))</f>
        <v>28</v>
      </c>
      <c r="S15" s="33">
        <f>IF($E15="","",ROUND($Q15*$R15,2))</f>
        <v>714</v>
      </c>
      <c r="T15" s="33">
        <f>IF($E15="","",ROUND($E15*$J15*(1+$K15/100),2))</f>
        <v>93.5</v>
      </c>
      <c r="U15" s="33">
        <f>IF($E15="","",ROUND(IF($N15&lt;&gt;"",$E15*$N15,$Q15)*IF($L15="",0,IFERROR(INDEX(Rates!$C$27:$C$32,MATCH($L15,Rates!$B$27:$B$32,0)),0)),2))</f>
        <v>297.5</v>
      </c>
      <c r="V15" s="33">
        <f>IF($E15="","",ROUND($S15+$T15+$U15,2))</f>
        <v>1105</v>
      </c>
      <c r="W15" s="33">
        <f>IF($E15="","",IF($E15=0,0,ROUND($V15/$E15,2)))</f>
        <v>13</v>
      </c>
      <c r="X15" s="34" t="str">
        <f>IF($E15="","",TRIM(IF(OR($I15&lt;&gt;"",$G15="",$Q15=0),"",IF(ISNA(MATCH($G15,Rates!$B$13:$B$22,0)),"Trade is not on your Rates list: priced at the standard rate. ",IF(INDEX(Rates!$C$13:$C$22,MATCH($G15,Rates!$B$13:$B$22,0))="","No rate typed yet for this trade. ","")))&amp;IF($L15="","",IF(ISNA(MATCH($L15,Rates!$B$27:$B$32,0)),"Plant is not on your Rates list: no cost added. ",IF(INDEX(Rates!$C$27:$C$32,MATCH($L15,Rates!$B$27:$B$32,0))="","No rate typed yet for this plant. ","")))))</f>
        <v/>
      </c>
    </row>
    <row r="16">
      <c r="B16" s="35" t="inlineStr">
        <is>
          <t>31.570</t>
        </is>
      </c>
      <c r="C16" s="36" t="inlineStr">
        <is>
          <t>Fuel tanks</t>
        </is>
      </c>
      <c r="D16" s="37" t="inlineStr">
        <is>
          <t>Backfill tank nest the same Saturday, time and a half</t>
        </is>
      </c>
      <c r="E16" s="36" t="n">
        <v>260</v>
      </c>
      <c r="F16" s="36" t="inlineStr">
        <is>
          <t>m3</t>
        </is>
      </c>
      <c r="G16" s="36" t="inlineStr">
        <is>
          <t>Plant operator</t>
        </is>
      </c>
      <c r="H16" s="36" t="n">
        <v>0.08</v>
      </c>
      <c r="I16" s="38" t="n">
        <v>45</v>
      </c>
      <c r="J16" s="38" t="n">
        <v>32</v>
      </c>
      <c r="K16" s="36" t="n">
        <v>10</v>
      </c>
      <c r="L16" s="36" t="inlineStr">
        <is>
          <t>Vibrating roller</t>
        </is>
      </c>
      <c r="M16" s="36" t="inlineStr">
        <is>
          <t>Tank nest</t>
        </is>
      </c>
      <c r="N16" s="36" t="n">
        <v>0.03</v>
      </c>
      <c r="O16" s="36" t="n"/>
      <c r="P16" s="37" t="n"/>
      <c r="Q16" s="33">
        <f>IF($E16="","",$E16*$H16)</f>
        <v>20.8</v>
      </c>
      <c r="R16" s="33">
        <f>IF($E16="","",IF($I16&lt;&gt;"",$I16,IF($G16="",Rates!$C$23,IFERROR(INDEX(Rates!$C$13:$C$22,MATCH($G16,Rates!$B$13:$B$22,0)),Rates!$C$23))))</f>
        <v>45</v>
      </c>
      <c r="S16" s="33">
        <f>IF($E16="","",ROUND($Q16*$R16,2))</f>
        <v>936</v>
      </c>
      <c r="T16" s="33">
        <f>IF($E16="","",ROUND($E16*$J16*(1+$K16/100),2))</f>
        <v>9152</v>
      </c>
      <c r="U16" s="33">
        <f>IF($E16="","",ROUND(IF($N16&lt;&gt;"",$E16*$N16,$Q16)*IF($L16="",0,IFERROR(INDEX(Rates!$C$27:$C$32,MATCH($L16,Rates!$B$27:$B$32,0)),0)),2))</f>
        <v>195</v>
      </c>
      <c r="V16" s="33">
        <f>IF($E16="","",ROUND($S16+$T16+$U16,2))</f>
        <v>10283</v>
      </c>
      <c r="W16" s="33">
        <f>IF($E16="","",IF($E16=0,0,ROUND($V16/$E16,2)))</f>
        <v>39.55</v>
      </c>
      <c r="X16" s="34" t="str">
        <f>IF($E16="","",TRIM(IF(OR($I16&lt;&gt;"",$G16="",$Q16=0),"",IF(ISNA(MATCH($G16,Rates!$B$13:$B$22,0)),"Trade is not on your Rates list: priced at the standard rate. ",IF(INDEX(Rates!$C$13:$C$22,MATCH($G16,Rates!$B$13:$B$22,0))="","No rate typed yet for this trade. ","")))&amp;IF($L16="","",IF(ISNA(MATCH($L16,Rates!$B$27:$B$32,0)),"Plant is not on your Rates list: no cost added. ",IF(INDEX(Rates!$C$27:$C$32,MATCH($L16,Rates!$B$27:$B$32,0))="","No rate typed yet for this plant. ","")))))</f>
        <v/>
      </c>
    </row>
    <row r="17">
      <c r="B17" s="30" t="inlineStr">
        <is>
          <t>31.570</t>
        </is>
      </c>
      <c r="C17" s="22" t="inlineStr">
        <is>
          <t>Backfill</t>
        </is>
      </c>
      <c r="D17" s="31" t="inlineStr">
        <is>
          <t>Clean imported granular fill, compacted</t>
        </is>
      </c>
      <c r="E17" s="22" t="n">
        <v>1800</v>
      </c>
      <c r="F17" s="22" t="inlineStr">
        <is>
          <t>m3</t>
        </is>
      </c>
      <c r="G17" s="22" t="inlineStr">
        <is>
          <t>Groundworker</t>
        </is>
      </c>
      <c r="H17" s="22" t="n">
        <v>0.05</v>
      </c>
      <c r="I17" s="32" t="n"/>
      <c r="J17" s="32" t="n">
        <v>32</v>
      </c>
      <c r="K17" s="22" t="n">
        <v>10</v>
      </c>
      <c r="L17" s="22" t="inlineStr">
        <is>
          <t>Vibrating roller</t>
        </is>
      </c>
      <c r="M17" s="22" t="inlineStr">
        <is>
          <t>Forecourt</t>
        </is>
      </c>
      <c r="N17" s="22" t="n">
        <v>0.02</v>
      </c>
      <c r="O17" s="22" t="n"/>
      <c r="P17" s="31" t="n"/>
      <c r="Q17" s="33">
        <f>IF($E17="","",$E17*$H17)</f>
        <v>90</v>
      </c>
      <c r="R17" s="33">
        <f>IF($E17="","",IF($I17&lt;&gt;"",$I17,IF($G17="",Rates!$C$23,IFERROR(INDEX(Rates!$C$13:$C$22,MATCH($G17,Rates!$B$13:$B$22,0)),Rates!$C$23))))</f>
        <v>28</v>
      </c>
      <c r="S17" s="33">
        <f>IF($E17="","",ROUND($Q17*$R17,2))</f>
        <v>2520</v>
      </c>
      <c r="T17" s="33">
        <f>IF($E17="","",ROUND($E17*$J17*(1+$K17/100),2))</f>
        <v>63360</v>
      </c>
      <c r="U17" s="33">
        <f>IF($E17="","",ROUND(IF($N17&lt;&gt;"",$E17*$N17,$Q17)*IF($L17="",0,IFERROR(INDEX(Rates!$C$27:$C$32,MATCH($L17,Rates!$B$27:$B$32,0)),0)),2))</f>
        <v>900</v>
      </c>
      <c r="V17" s="33">
        <f>IF($E17="","",ROUND($S17+$T17+$U17,2))</f>
        <v>66780</v>
      </c>
      <c r="W17" s="33">
        <f>IF($E17="","",IF($E17=0,0,ROUND($V17/$E17,2)))</f>
        <v>37.1</v>
      </c>
      <c r="X17" s="34" t="str">
        <f>IF($E17="","",TRIM(IF(OR($I17&lt;&gt;"",$G17="",$Q17=0),"",IF(ISNA(MATCH($G17,Rates!$B$13:$B$22,0)),"Trade is not on your Rates list: priced at the standard rate. ",IF(INDEX(Rates!$C$13:$C$22,MATCH($G17,Rates!$B$13:$B$22,0))="","No rate typed yet for this trade. ","")))&amp;IF($L17="","",IF(ISNA(MATCH($L17,Rates!$B$27:$B$32,0)),"Plant is not on your Rates list: no cost added. ",IF(INDEX(Rates!$C$27:$C$32,MATCH($L17,Rates!$B$27:$B$32,0))="","No rate typed yet for this plant. ","")))))</f>
        <v/>
      </c>
    </row>
    <row r="18">
      <c r="B18" s="35" t="inlineStr">
        <is>
          <t>31.580</t>
        </is>
      </c>
      <c r="C18" s="36" t="inlineStr">
        <is>
          <t>Backfill</t>
        </is>
      </c>
      <c r="D18" s="37" t="inlineStr">
        <is>
          <t>Geotextile separator at formation</t>
        </is>
      </c>
      <c r="E18" s="36" t="n">
        <v>900</v>
      </c>
      <c r="F18" s="36" t="inlineStr">
        <is>
          <t>m2</t>
        </is>
      </c>
      <c r="G18" s="36" t="inlineStr">
        <is>
          <t>Groundworker</t>
        </is>
      </c>
      <c r="H18" s="36" t="n">
        <v>0.01</v>
      </c>
      <c r="I18" s="38" t="n"/>
      <c r="J18" s="38" t="n">
        <v>1.32</v>
      </c>
      <c r="K18" s="36" t="n">
        <v>10</v>
      </c>
      <c r="L18" s="36" t="n"/>
      <c r="M18" s="36" t="inlineStr">
        <is>
          <t>Forecourt</t>
        </is>
      </c>
      <c r="N18" s="36" t="n"/>
      <c r="O18" s="36" t="n"/>
      <c r="P18" s="37" t="n"/>
      <c r="Q18" s="33">
        <f>IF($E18="","",$E18*$H18)</f>
        <v>9</v>
      </c>
      <c r="R18" s="33">
        <f>IF($E18="","",IF($I18&lt;&gt;"",$I18,IF($G18="",Rates!$C$23,IFERROR(INDEX(Rates!$C$13:$C$22,MATCH($G18,Rates!$B$13:$B$22,0)),Rates!$C$23))))</f>
        <v>28</v>
      </c>
      <c r="S18" s="33">
        <f>IF($E18="","",ROUND($Q18*$R18,2))</f>
        <v>252</v>
      </c>
      <c r="T18" s="33">
        <f>IF($E18="","",ROUND($E18*$J18*(1+$K18/100),2))</f>
        <v>1306.8</v>
      </c>
      <c r="U18" s="33">
        <f>IF($E18="","",ROUND(IF($N18&lt;&gt;"",$E18*$N18,$Q18)*IF($L18="",0,IFERROR(INDEX(Rates!$C$27:$C$32,MATCH($L18,Rates!$B$27:$B$32,0)),0)),2))</f>
        <v>0</v>
      </c>
      <c r="V18" s="33">
        <f>IF($E18="","",ROUND($S18+$T18+$U18,2))</f>
        <v>1558.8</v>
      </c>
      <c r="W18" s="33">
        <f>IF($E18="","",IF($E18=0,0,ROUND($V18/$E18,2)))</f>
        <v>1.73</v>
      </c>
      <c r="X18" s="34" t="str">
        <f>IF($E18="","",TRIM(IF(OR($I18&lt;&gt;"",$G18="",$Q18=0),"",IF(ISNA(MATCH($G18,Rates!$B$13:$B$22,0)),"Trade is not on your Rates list: priced at the standard rate. ",IF(INDEX(Rates!$C$13:$C$22,MATCH($G18,Rates!$B$13:$B$22,0))="","No rate typed yet for this trade. ","")))&amp;IF($L18="","",IF(ISNA(MATCH($L18,Rates!$B$27:$B$32,0)),"Plant is not on your Rates list: no cost added. ",IF(INDEX(Rates!$C$27:$C$32,MATCH($L18,Rates!$B$27:$B$32,0))="","No rate typed yet for this plant. ","")))))</f>
        <v/>
      </c>
    </row>
    <row r="19">
      <c r="B19" s="30" t="inlineStr">
        <is>
          <t>31.540</t>
        </is>
      </c>
      <c r="C19" s="22" t="inlineStr">
        <is>
          <t>Backfill</t>
        </is>
      </c>
      <c r="D19" s="31" t="inlineStr">
        <is>
          <t>Haul imported fill from stockpile to the dig</t>
        </is>
      </c>
      <c r="E19" s="22" t="n">
        <v>1800</v>
      </c>
      <c r="F19" s="22" t="inlineStr">
        <is>
          <t>m3</t>
        </is>
      </c>
      <c r="G19" s="22" t="inlineStr">
        <is>
          <t>Dump truck driver</t>
        </is>
      </c>
      <c r="H19" s="22" t="n">
        <v>0.03</v>
      </c>
      <c r="I19" s="32" t="n"/>
      <c r="J19" s="32" t="n">
        <v>0</v>
      </c>
      <c r="K19" s="22" t="n">
        <v>0</v>
      </c>
      <c r="L19" s="22" t="inlineStr">
        <is>
          <t>Articulated dump truck</t>
        </is>
      </c>
      <c r="M19" s="22" t="inlineStr">
        <is>
          <t>Site</t>
        </is>
      </c>
      <c r="N19" s="22" t="n">
        <v>0.025</v>
      </c>
      <c r="O19" s="22" t="n"/>
      <c r="P19" s="31" t="n"/>
      <c r="Q19" s="33">
        <f>IF($E19="","",$E19*$H19)</f>
        <v>54</v>
      </c>
      <c r="R19" s="33">
        <f>IF($E19="","",IF($I19&lt;&gt;"",$I19,IF($G19="",Rates!$C$23,IFERROR(INDEX(Rates!$C$13:$C$22,MATCH($G19,Rates!$B$13:$B$22,0)),Rates!$C$23))))</f>
        <v>24</v>
      </c>
      <c r="S19" s="33">
        <f>IF($E19="","",ROUND($Q19*$R19,2))</f>
        <v>1296</v>
      </c>
      <c r="T19" s="33">
        <f>IF($E19="","",ROUND($E19*$J19*(1+$K19/100),2))</f>
        <v>0</v>
      </c>
      <c r="U19" s="33">
        <f>IF($E19="","",ROUND(IF($N19&lt;&gt;"",$E19*$N19,$Q19)*IF($L19="",0,IFERROR(INDEX(Rates!$C$27:$C$32,MATCH($L19,Rates!$B$27:$B$32,0)),0)),2))</f>
        <v>2925</v>
      </c>
      <c r="V19" s="33">
        <f>IF($E19="","",ROUND($S19+$T19+$U19,2))</f>
        <v>4221</v>
      </c>
      <c r="W19" s="33">
        <f>IF($E19="","",IF($E19=0,0,ROUND($V19/$E19,2)))</f>
        <v>2.35</v>
      </c>
      <c r="X19" s="34" t="str">
        <f>IF($E19="","",TRIM(IF(OR($I19&lt;&gt;"",$G19="",$Q19=0),"",IF(ISNA(MATCH($G19,Rates!$B$13:$B$22,0)),"Trade is not on your Rates list: priced at the standard rate. ",IF(INDEX(Rates!$C$13:$C$22,MATCH($G19,Rates!$B$13:$B$22,0))="","No rate typed yet for this trade. ","")))&amp;IF($L19="","",IF(ISNA(MATCH($L19,Rates!$B$27:$B$32,0)),"Plant is not on your Rates list: no cost added. ",IF(INDEX(Rates!$C$27:$C$32,MATCH($L19,Rates!$B$27:$B$32,0))="","No rate typed yet for this plant. ","")))))</f>
        <v/>
      </c>
    </row>
    <row r="20">
      <c r="B20" s="35" t="inlineStr">
        <is>
          <t>31.530</t>
        </is>
      </c>
      <c r="C20" s="36" t="inlineStr">
        <is>
          <t>Site works</t>
        </is>
      </c>
      <c r="D20" s="37" t="inlineStr">
        <is>
          <t>Saw-cut tarmac at limits of excavation</t>
        </is>
      </c>
      <c r="E20" s="36" t="n">
        <v>140</v>
      </c>
      <c r="F20" s="36" t="inlineStr">
        <is>
          <t>m</t>
        </is>
      </c>
      <c r="G20" s="36" t="inlineStr">
        <is>
          <t>Groundworker</t>
        </is>
      </c>
      <c r="H20" s="36" t="n">
        <v>0.06</v>
      </c>
      <c r="I20" s="38" t="n"/>
      <c r="J20" s="38" t="n">
        <v>1.93</v>
      </c>
      <c r="K20" s="36" t="n">
        <v>0</v>
      </c>
      <c r="L20" s="36" t="n"/>
      <c r="M20" s="36" t="inlineStr">
        <is>
          <t>Forecourt</t>
        </is>
      </c>
      <c r="N20" s="36" t="n"/>
      <c r="O20" s="36" t="n"/>
      <c r="P20" s="37" t="n"/>
      <c r="Q20" s="33">
        <f>IF($E20="","",$E20*$H20)</f>
        <v>8.4</v>
      </c>
      <c r="R20" s="33">
        <f>IF($E20="","",IF($I20&lt;&gt;"",$I20,IF($G20="",Rates!$C$23,IFERROR(INDEX(Rates!$C$13:$C$22,MATCH($G20,Rates!$B$13:$B$22,0)),Rates!$C$23))))</f>
        <v>28</v>
      </c>
      <c r="S20" s="33">
        <f>IF($E20="","",ROUND($Q20*$R20,2))</f>
        <v>235.2</v>
      </c>
      <c r="T20" s="33">
        <f>IF($E20="","",ROUND($E20*$J20*(1+$K20/100),2))</f>
        <v>270.2</v>
      </c>
      <c r="U20" s="33">
        <f>IF($E20="","",ROUND(IF($N20&lt;&gt;"",$E20*$N20,$Q20)*IF($L20="",0,IFERROR(INDEX(Rates!$C$27:$C$32,MATCH($L20,Rates!$B$27:$B$32,0)),0)),2))</f>
        <v>0</v>
      </c>
      <c r="V20" s="33">
        <f>IF($E20="","",ROUND($S20+$T20+$U20,2))</f>
        <v>505.4</v>
      </c>
      <c r="W20" s="33">
        <f>IF($E20="","",IF($E20=0,0,ROUND($V20/$E20,2)))</f>
        <v>3.61</v>
      </c>
      <c r="X20" s="34" t="str">
        <f>IF($E20="","",TRIM(IF(OR($I20&lt;&gt;"",$G20="",$Q20=0),"",IF(ISNA(MATCH($G20,Rates!$B$13:$B$22,0)),"Trade is not on your Rates list: priced at the standard rate. ",IF(INDEX(Rates!$C$13:$C$22,MATCH($G20,Rates!$B$13:$B$22,0))="","No rate typed yet for this trade. ","")))&amp;IF($L20="","",IF(ISNA(MATCH($L20,Rates!$B$27:$B$32,0)),"Plant is not on your Rates list: no cost added. ",IF(INDEX(Rates!$C$27:$C$32,MATCH($L20,Rates!$B$27:$B$32,0))="","No rate typed yet for this plant. ","")))))</f>
        <v/>
      </c>
    </row>
    <row r="21">
      <c r="B21" s="30" t="inlineStr">
        <is>
          <t>31.530</t>
        </is>
      </c>
      <c r="C21" s="22" t="inlineStr">
        <is>
          <t>Site works</t>
        </is>
      </c>
      <c r="D21" s="31" t="inlineStr">
        <is>
          <t>Break out forecourt concrete and tarmac</t>
        </is>
      </c>
      <c r="E21" s="22" t="n">
        <v>1100</v>
      </c>
      <c r="F21" s="22" t="inlineStr">
        <is>
          <t>m2</t>
        </is>
      </c>
      <c r="G21" s="22" t="inlineStr">
        <is>
          <t>Plant operator</t>
        </is>
      </c>
      <c r="H21" s="22" t="n">
        <v>0.03</v>
      </c>
      <c r="I21" s="32" t="n"/>
      <c r="J21" s="32" t="n">
        <v>0</v>
      </c>
      <c r="K21" s="22" t="n">
        <v>0</v>
      </c>
      <c r="L21" s="22" t="inlineStr">
        <is>
          <t>30 t excavator</t>
        </is>
      </c>
      <c r="M21" s="22" t="inlineStr">
        <is>
          <t>Forecourt</t>
        </is>
      </c>
      <c r="N21" s="22" t="n">
        <v>0.02</v>
      </c>
      <c r="O21" s="22" t="n"/>
      <c r="P21" s="31" t="n"/>
      <c r="Q21" s="33">
        <f>IF($E21="","",$E21*$H21)</f>
        <v>33</v>
      </c>
      <c r="R21" s="33">
        <f>IF($E21="","",IF($I21&lt;&gt;"",$I21,IF($G21="",Rates!$C$23,IFERROR(INDEX(Rates!$C$13:$C$22,MATCH($G21,Rates!$B$13:$B$22,0)),Rates!$C$23))))</f>
        <v>30</v>
      </c>
      <c r="S21" s="33">
        <f>IF($E21="","",ROUND($Q21*$R21,2))</f>
        <v>990</v>
      </c>
      <c r="T21" s="33">
        <f>IF($E21="","",ROUND($E21*$J21*(1+$K21/100),2))</f>
        <v>0</v>
      </c>
      <c r="U21" s="33">
        <f>IF($E21="","",ROUND(IF($N21&lt;&gt;"",$E21*$N21,$Q21)*IF($L21="",0,IFERROR(INDEX(Rates!$C$27:$C$32,MATCH($L21,Rates!$B$27:$B$32,0)),0)),2))</f>
        <v>1540</v>
      </c>
      <c r="V21" s="33">
        <f>IF($E21="","",ROUND($S21+$T21+$U21,2))</f>
        <v>2530</v>
      </c>
      <c r="W21" s="33">
        <f>IF($E21="","",IF($E21=0,0,ROUND($V21/$E21,2)))</f>
        <v>2.3</v>
      </c>
      <c r="X21" s="34" t="str">
        <f>IF($E21="","",TRIM(IF(OR($I21&lt;&gt;"",$G21="",$Q21=0),"",IF(ISNA(MATCH($G21,Rates!$B$13:$B$22,0)),"Trade is not on your Rates list: priced at the standard rate. ",IF(INDEX(Rates!$C$13:$C$22,MATCH($G21,Rates!$B$13:$B$22,0))="","No rate typed yet for this trade. ","")))&amp;IF($L21="","",IF(ISNA(MATCH($L21,Rates!$B$27:$B$32,0)),"Plant is not on your Rates list: no cost added. ",IF(INDEX(Rates!$C$27:$C$32,MATCH($L21,Rates!$B$27:$B$32,0))="","No rate typed yet for this plant. ","")))))</f>
        <v/>
      </c>
    </row>
    <row r="22">
      <c r="B22" s="35" t="inlineStr">
        <is>
          <t>31.530</t>
        </is>
      </c>
      <c r="C22" s="36" t="inlineStr">
        <is>
          <t>Site works</t>
        </is>
      </c>
      <c r="D22" s="37" t="inlineStr">
        <is>
          <t>Remove pump islands and canopy bases</t>
        </is>
      </c>
      <c r="E22" s="36" t="n">
        <v>4</v>
      </c>
      <c r="F22" s="36" t="inlineStr">
        <is>
          <t>nr</t>
        </is>
      </c>
      <c r="G22" s="36" t="inlineStr">
        <is>
          <t>Plant operator</t>
        </is>
      </c>
      <c r="H22" s="36" t="n">
        <v>6</v>
      </c>
      <c r="I22" s="38" t="n"/>
      <c r="J22" s="38" t="n">
        <v>0</v>
      </c>
      <c r="K22" s="36" t="n">
        <v>0</v>
      </c>
      <c r="L22" s="36" t="inlineStr">
        <is>
          <t>30 t excavator</t>
        </is>
      </c>
      <c r="M22" s="36" t="inlineStr">
        <is>
          <t>Pump islands</t>
        </is>
      </c>
      <c r="N22" s="36" t="n">
        <v>3</v>
      </c>
      <c r="O22" s="36" t="n"/>
      <c r="P22" s="37" t="n"/>
      <c r="Q22" s="33">
        <f>IF($E22="","",$E22*$H22)</f>
        <v>24</v>
      </c>
      <c r="R22" s="33">
        <f>IF($E22="","",IF($I22&lt;&gt;"",$I22,IF($G22="",Rates!$C$23,IFERROR(INDEX(Rates!$C$13:$C$22,MATCH($G22,Rates!$B$13:$B$22,0)),Rates!$C$23))))</f>
        <v>30</v>
      </c>
      <c r="S22" s="33">
        <f>IF($E22="","",ROUND($Q22*$R22,2))</f>
        <v>720</v>
      </c>
      <c r="T22" s="33">
        <f>IF($E22="","",ROUND($E22*$J22*(1+$K22/100),2))</f>
        <v>0</v>
      </c>
      <c r="U22" s="33">
        <f>IF($E22="","",ROUND(IF($N22&lt;&gt;"",$E22*$N22,$Q22)*IF($L22="",0,IFERROR(INDEX(Rates!$C$27:$C$32,MATCH($L22,Rates!$B$27:$B$32,0)),0)),2))</f>
        <v>840</v>
      </c>
      <c r="V22" s="33">
        <f>IF($E22="","",ROUND($S22+$T22+$U22,2))</f>
        <v>1560</v>
      </c>
      <c r="W22" s="33">
        <f>IF($E22="","",IF($E22=0,0,ROUND($V22/$E22,2)))</f>
        <v>390</v>
      </c>
      <c r="X22" s="34" t="str">
        <f>IF($E22="","",TRIM(IF(OR($I22&lt;&gt;"",$G22="",$Q22=0),"",IF(ISNA(MATCH($G22,Rates!$B$13:$B$22,0)),"Trade is not on your Rates list: priced at the standard rate. ",IF(INDEX(Rates!$C$13:$C$22,MATCH($G22,Rates!$B$13:$B$22,0))="","No rate typed yet for this trade. ","")))&amp;IF($L22="","",IF(ISNA(MATCH($L22,Rates!$B$27:$B$32,0)),"Plant is not on your Rates list: no cost added. ",IF(INDEX(Rates!$C$27:$C$32,MATCH($L22,Rates!$B$27:$B$32,0))="","No rate typed yet for this plant. ","")))))</f>
        <v/>
      </c>
    </row>
    <row r="23">
      <c r="B23" s="30" t="inlineStr">
        <is>
          <t>31.540</t>
        </is>
      </c>
      <c r="C23" s="22" t="inlineStr">
        <is>
          <t>Site works</t>
        </is>
      </c>
      <c r="D23" s="31" t="inlineStr">
        <is>
          <t>Strip and stockpile clean overburden</t>
        </is>
      </c>
      <c r="E23" s="22" t="n">
        <v>300</v>
      </c>
      <c r="F23" s="22" t="inlineStr">
        <is>
          <t>m3</t>
        </is>
      </c>
      <c r="G23" s="22" t="inlineStr">
        <is>
          <t>Plant operator</t>
        </is>
      </c>
      <c r="H23" s="22" t="n">
        <v>0.04</v>
      </c>
      <c r="I23" s="32" t="n"/>
      <c r="J23" s="32" t="n">
        <v>0</v>
      </c>
      <c r="K23" s="22" t="n">
        <v>0</v>
      </c>
      <c r="L23" s="22" t="inlineStr">
        <is>
          <t>Skid steer loader</t>
        </is>
      </c>
      <c r="M23" s="22" t="inlineStr">
        <is>
          <t>Site</t>
        </is>
      </c>
      <c r="N23" s="22" t="n">
        <v>0.03</v>
      </c>
      <c r="O23" s="22" t="n"/>
      <c r="P23" s="31" t="n"/>
      <c r="Q23" s="33">
        <f>IF($E23="","",$E23*$H23)</f>
        <v>12</v>
      </c>
      <c r="R23" s="33">
        <f>IF($E23="","",IF($I23&lt;&gt;"",$I23,IF($G23="",Rates!$C$23,IFERROR(INDEX(Rates!$C$13:$C$22,MATCH($G23,Rates!$B$13:$B$22,0)),Rates!$C$23))))</f>
        <v>30</v>
      </c>
      <c r="S23" s="33">
        <f>IF($E23="","",ROUND($Q23*$R23,2))</f>
        <v>360</v>
      </c>
      <c r="T23" s="33">
        <f>IF($E23="","",ROUND($E23*$J23*(1+$K23/100),2))</f>
        <v>0</v>
      </c>
      <c r="U23" s="33">
        <f>IF($E23="","",ROUND(IF($N23&lt;&gt;"",$E23*$N23,$Q23)*IF($L23="",0,IFERROR(INDEX(Rates!$C$27:$C$32,MATCH($L23,Rates!$B$27:$B$32,0)),0)),2))</f>
        <v>288</v>
      </c>
      <c r="V23" s="33">
        <f>IF($E23="","",ROUND($S23+$T23+$U23,2))</f>
        <v>648</v>
      </c>
      <c r="W23" s="33">
        <f>IF($E23="","",IF($E23=0,0,ROUND($V23/$E23,2)))</f>
        <v>2.16</v>
      </c>
      <c r="X23" s="34" t="str">
        <f>IF($E23="","",TRIM(IF(OR($I23&lt;&gt;"",$G23="",$Q23=0),"",IF(ISNA(MATCH($G23,Rates!$B$13:$B$22,0)),"Trade is not on your Rates list: priced at the standard rate. ",IF(INDEX(Rates!$C$13:$C$22,MATCH($G23,Rates!$B$13:$B$22,0))="","No rate typed yet for this trade. ","")))&amp;IF($L23="","",IF(ISNA(MATCH($L23,Rates!$B$27:$B$32,0)),"Plant is not on your Rates list: no cost added. ",IF(INDEX(Rates!$C$27:$C$32,MATCH($L23,Rates!$B$27:$B$32,0))="","No rate typed yet for this plant. ","")))))</f>
        <v/>
      </c>
    </row>
    <row r="24">
      <c r="B24" s="35" t="inlineStr">
        <is>
          <t>31.570</t>
        </is>
      </c>
      <c r="C24" s="36" t="inlineStr">
        <is>
          <t>Site works</t>
        </is>
      </c>
      <c r="D24" s="37" t="inlineStr">
        <is>
          <t>Trim and grade to falls</t>
        </is>
      </c>
      <c r="E24" s="36" t="n">
        <v>1500</v>
      </c>
      <c r="F24" s="36" t="inlineStr">
        <is>
          <t>m2</t>
        </is>
      </c>
      <c r="G24" s="36" t="inlineStr">
        <is>
          <t>Plant operator</t>
        </is>
      </c>
      <c r="H24" s="36" t="n">
        <v>0.015</v>
      </c>
      <c r="I24" s="38" t="n"/>
      <c r="J24" s="38" t="n">
        <v>0</v>
      </c>
      <c r="K24" s="36" t="n">
        <v>0</v>
      </c>
      <c r="L24" s="36" t="inlineStr">
        <is>
          <t>Vibrating roller</t>
        </is>
      </c>
      <c r="M24" s="36" t="inlineStr">
        <is>
          <t>Forecourt</t>
        </is>
      </c>
      <c r="N24" s="36" t="n">
        <v>0.01</v>
      </c>
      <c r="O24" s="36" t="n"/>
      <c r="P24" s="37" t="n"/>
      <c r="Q24" s="33">
        <f>IF($E24="","",$E24*$H24)</f>
        <v>22.5</v>
      </c>
      <c r="R24" s="33">
        <f>IF($E24="","",IF($I24&lt;&gt;"",$I24,IF($G24="",Rates!$C$23,IFERROR(INDEX(Rates!$C$13:$C$22,MATCH($G24,Rates!$B$13:$B$22,0)),Rates!$C$23))))</f>
        <v>30</v>
      </c>
      <c r="S24" s="33">
        <f>IF($E24="","",ROUND($Q24*$R24,2))</f>
        <v>675</v>
      </c>
      <c r="T24" s="33">
        <f>IF($E24="","",ROUND($E24*$J24*(1+$K24/100),2))</f>
        <v>0</v>
      </c>
      <c r="U24" s="33">
        <f>IF($E24="","",ROUND(IF($N24&lt;&gt;"",$E24*$N24,$Q24)*IF($L24="",0,IFERROR(INDEX(Rates!$C$27:$C$32,MATCH($L24,Rates!$B$27:$B$32,0)),0)),2))</f>
        <v>375</v>
      </c>
      <c r="V24" s="33">
        <f>IF($E24="","",ROUND($S24+$T24+$U24,2))</f>
        <v>1050</v>
      </c>
      <c r="W24" s="33">
        <f>IF($E24="","",IF($E24=0,0,ROUND($V24/$E24,2)))</f>
        <v>0.7</v>
      </c>
      <c r="X24" s="34" t="str">
        <f>IF($E24="","",TRIM(IF(OR($I24&lt;&gt;"",$G24="",$Q24=0),"",IF(ISNA(MATCH($G24,Rates!$B$13:$B$22,0)),"Trade is not on your Rates list: priced at the standard rate. ",IF(INDEX(Rates!$C$13:$C$22,MATCH($G24,Rates!$B$13:$B$22,0))="","No rate typed yet for this trade. ","")))&amp;IF($L24="","",IF(ISNA(MATCH($L24,Rates!$B$27:$B$32,0)),"Plant is not on your Rates list: no cost added. ",IF(INDEX(Rates!$C$27:$C$32,MATCH($L24,Rates!$B$27:$B$32,0))="","No rate typed yet for this plant. ","")))))</f>
        <v/>
      </c>
    </row>
    <row r="25">
      <c r="B25" s="30" t="inlineStr">
        <is>
          <t>31.570</t>
        </is>
      </c>
      <c r="C25" s="22" t="inlineStr">
        <is>
          <t>Site works</t>
        </is>
      </c>
      <c r="D25" s="31" t="inlineStr">
        <is>
          <t>Type 1 sub-base for surfacing, 150 mm</t>
        </is>
      </c>
      <c r="E25" s="22" t="n">
        <v>1100</v>
      </c>
      <c r="F25" s="22" t="inlineStr">
        <is>
          <t>m2</t>
        </is>
      </c>
      <c r="G25" s="22" t="inlineStr">
        <is>
          <t>Groundworker</t>
        </is>
      </c>
      <c r="H25" s="22" t="n">
        <v>0.02</v>
      </c>
      <c r="I25" s="32" t="n"/>
      <c r="J25" s="32" t="n">
        <v>4.95</v>
      </c>
      <c r="K25" s="22" t="n">
        <v>10</v>
      </c>
      <c r="L25" s="22" t="inlineStr">
        <is>
          <t>Vibrating roller</t>
        </is>
      </c>
      <c r="M25" s="22" t="inlineStr">
        <is>
          <t>Forecourt</t>
        </is>
      </c>
      <c r="N25" s="22" t="n">
        <v>0.008</v>
      </c>
      <c r="O25" s="22" t="n"/>
      <c r="P25" s="31" t="n"/>
      <c r="Q25" s="33">
        <f>IF($E25="","",$E25*$H25)</f>
        <v>22</v>
      </c>
      <c r="R25" s="33">
        <f>IF($E25="","",IF($I25&lt;&gt;"",$I25,IF($G25="",Rates!$C$23,IFERROR(INDEX(Rates!$C$13:$C$22,MATCH($G25,Rates!$B$13:$B$22,0)),Rates!$C$23))))</f>
        <v>28</v>
      </c>
      <c r="S25" s="33">
        <f>IF($E25="","",ROUND($Q25*$R25,2))</f>
        <v>616</v>
      </c>
      <c r="T25" s="33">
        <f>IF($E25="","",ROUND($E25*$J25*(1+$K25/100),2))</f>
        <v>5989.5</v>
      </c>
      <c r="U25" s="33">
        <f>IF($E25="","",ROUND(IF($N25&lt;&gt;"",$E25*$N25,$Q25)*IF($L25="",0,IFERROR(INDEX(Rates!$C$27:$C$32,MATCH($L25,Rates!$B$27:$B$32,0)),0)),2))</f>
        <v>220</v>
      </c>
      <c r="V25" s="33">
        <f>IF($E25="","",ROUND($S25+$T25+$U25,2))</f>
        <v>6825.5</v>
      </c>
      <c r="W25" s="33">
        <f>IF($E25="","",IF($E25=0,0,ROUND($V25/$E25,2)))</f>
        <v>6.21</v>
      </c>
      <c r="X25" s="34" t="str">
        <f>IF($E25="","",TRIM(IF(OR($I25&lt;&gt;"",$G25="",$Q25=0),"",IF(ISNA(MATCH($G25,Rates!$B$13:$B$22,0)),"Trade is not on your Rates list: priced at the standard rate. ",IF(INDEX(Rates!$C$13:$C$22,MATCH($G25,Rates!$B$13:$B$22,0))="","No rate typed yet for this trade. ","")))&amp;IF($L25="","",IF(ISNA(MATCH($L25,Rates!$B$27:$B$32,0)),"Plant is not on your Rates list: no cost added. ",IF(INDEX(Rates!$C$27:$C$32,MATCH($L25,Rates!$B$27:$B$32,0))="","No rate typed yet for this plant. ","")))))</f>
        <v/>
      </c>
    </row>
    <row r="26">
      <c r="B26" s="35" t="inlineStr">
        <is>
          <t>31.630</t>
        </is>
      </c>
      <c r="C26" s="36" t="inlineStr">
        <is>
          <t>General</t>
        </is>
      </c>
      <c r="D26" s="37" t="inlineStr">
        <is>
          <t>Wheel wash and decontamination pad</t>
        </is>
      </c>
      <c r="E26" s="36" t="n">
        <v>1</v>
      </c>
      <c r="F26" s="36" t="inlineStr">
        <is>
          <t>item</t>
        </is>
      </c>
      <c r="G26" s="36" t="inlineStr">
        <is>
          <t>Groundworker</t>
        </is>
      </c>
      <c r="H26" s="36" t="n">
        <v>24</v>
      </c>
      <c r="I26" s="38" t="n"/>
      <c r="J26" s="38" t="n">
        <v>2090</v>
      </c>
      <c r="K26" s="36" t="n">
        <v>0</v>
      </c>
      <c r="L26" s="36" t="n"/>
      <c r="M26" s="36" t="inlineStr">
        <is>
          <t>Site</t>
        </is>
      </c>
      <c r="N26" s="36" t="n"/>
      <c r="O26" s="36" t="n"/>
      <c r="P26" s="37" t="n"/>
      <c r="Q26" s="33">
        <f>IF($E26="","",$E26*$H26)</f>
        <v>24</v>
      </c>
      <c r="R26" s="33">
        <f>IF($E26="","",IF($I26&lt;&gt;"",$I26,IF($G26="",Rates!$C$23,IFERROR(INDEX(Rates!$C$13:$C$22,MATCH($G26,Rates!$B$13:$B$22,0)),Rates!$C$23))))</f>
        <v>28</v>
      </c>
      <c r="S26" s="33">
        <f>IF($E26="","",ROUND($Q26*$R26,2))</f>
        <v>672</v>
      </c>
      <c r="T26" s="33">
        <f>IF($E26="","",ROUND($E26*$J26*(1+$K26/100),2))</f>
        <v>2090</v>
      </c>
      <c r="U26" s="33">
        <f>IF($E26="","",ROUND(IF($N26&lt;&gt;"",$E26*$N26,$Q26)*IF($L26="",0,IFERROR(INDEX(Rates!$C$27:$C$32,MATCH($L26,Rates!$B$27:$B$32,0)),0)),2))</f>
        <v>0</v>
      </c>
      <c r="V26" s="33">
        <f>IF($E26="","",ROUND($S26+$T26+$U26,2))</f>
        <v>2762</v>
      </c>
      <c r="W26" s="33">
        <f>IF($E26="","",IF($E26=0,0,ROUND($V26/$E26,2)))</f>
        <v>2762</v>
      </c>
      <c r="X26" s="34" t="str">
        <f>IF($E26="","",TRIM(IF(OR($I26&lt;&gt;"",$G26="",$Q26=0),"",IF(ISNA(MATCH($G26,Rates!$B$13:$B$22,0)),"Trade is not on your Rates list: priced at the standard rate. ",IF(INDEX(Rates!$C$13:$C$22,MATCH($G26,Rates!$B$13:$B$22,0))="","No rate typed yet for this trade. ","")))&amp;IF($L26="","",IF(ISNA(MATCH($L26,Rates!$B$27:$B$32,0)),"Plant is not on your Rates list: no cost added. ",IF(INDEX(Rates!$C$27:$C$32,MATCH($L26,Rates!$B$27:$B$32,0))="","No rate typed yet for this plant. ","")))))</f>
        <v/>
      </c>
    </row>
    <row r="27">
      <c r="B27" s="30" t="inlineStr">
        <is>
          <t>31.580</t>
        </is>
      </c>
      <c r="C27" s="22" t="inlineStr">
        <is>
          <t>General</t>
        </is>
      </c>
      <c r="D27" s="31" t="inlineStr">
        <is>
          <t>Silt fence and gully protection</t>
        </is>
      </c>
      <c r="E27" s="22" t="n">
        <v>160</v>
      </c>
      <c r="F27" s="22" t="inlineStr">
        <is>
          <t>m</t>
        </is>
      </c>
      <c r="G27" s="22" t="inlineStr">
        <is>
          <t>Groundworker</t>
        </is>
      </c>
      <c r="H27" s="22" t="n">
        <v>0.08</v>
      </c>
      <c r="I27" s="32" t="n"/>
      <c r="J27" s="32" t="n">
        <v>3.3</v>
      </c>
      <c r="K27" s="22" t="n">
        <v>0</v>
      </c>
      <c r="L27" s="22" t="n"/>
      <c r="M27" s="22" t="inlineStr">
        <is>
          <t>Site</t>
        </is>
      </c>
      <c r="N27" s="22" t="n"/>
      <c r="O27" s="22" t="n"/>
      <c r="P27" s="31" t="n"/>
      <c r="Q27" s="33">
        <f>IF($E27="","",$E27*$H27)</f>
        <v>12.8</v>
      </c>
      <c r="R27" s="33">
        <f>IF($E27="","",IF($I27&lt;&gt;"",$I27,IF($G27="",Rates!$C$23,IFERROR(INDEX(Rates!$C$13:$C$22,MATCH($G27,Rates!$B$13:$B$22,0)),Rates!$C$23))))</f>
        <v>28</v>
      </c>
      <c r="S27" s="33">
        <f>IF($E27="","",ROUND($Q27*$R27,2))</f>
        <v>358.4</v>
      </c>
      <c r="T27" s="33">
        <f>IF($E27="","",ROUND($E27*$J27*(1+$K27/100),2))</f>
        <v>528</v>
      </c>
      <c r="U27" s="33">
        <f>IF($E27="","",ROUND(IF($N27&lt;&gt;"",$E27*$N27,$Q27)*IF($L27="",0,IFERROR(INDEX(Rates!$C$27:$C$32,MATCH($L27,Rates!$B$27:$B$32,0)),0)),2))</f>
        <v>0</v>
      </c>
      <c r="V27" s="33">
        <f>IF($E27="","",ROUND($S27+$T27+$U27,2))</f>
        <v>886.4</v>
      </c>
      <c r="W27" s="33">
        <f>IF($E27="","",IF($E27=0,0,ROUND($V27/$E27,2)))</f>
        <v>5.54</v>
      </c>
      <c r="X27" s="34" t="str">
        <f>IF($E27="","",TRIM(IF(OR($I27&lt;&gt;"",$G27="",$Q27=0),"",IF(ISNA(MATCH($G27,Rates!$B$13:$B$22,0)),"Trade is not on your Rates list: priced at the standard rate. ",IF(INDEX(Rates!$C$13:$C$22,MATCH($G27,Rates!$B$13:$B$22,0))="","No rate typed yet for this trade. ","")))&amp;IF($L27="","",IF(ISNA(MATCH($L27,Rates!$B$27:$B$32,0)),"Plant is not on your Rates list: no cost added. ",IF(INDEX(Rates!$C$27:$C$32,MATCH($L27,Rates!$B$27:$B$32,0))="","No rate typed yet for this plant. ","")))))</f>
        <v/>
      </c>
    </row>
    <row r="28">
      <c r="B28" s="35" t="inlineStr">
        <is>
          <t>01.160</t>
        </is>
      </c>
      <c r="C28" s="36" t="inlineStr">
        <is>
          <t>General</t>
        </is>
      </c>
      <c r="D28" s="37" t="inlineStr">
        <is>
          <t>Heras fencing with debris netting</t>
        </is>
      </c>
      <c r="E28" s="36" t="n">
        <v>220</v>
      </c>
      <c r="F28" s="36" t="inlineStr">
        <is>
          <t>m</t>
        </is>
      </c>
      <c r="G28" s="36" t="inlineStr">
        <is>
          <t>Groundworker</t>
        </is>
      </c>
      <c r="H28" s="36" t="n">
        <v>0.06</v>
      </c>
      <c r="I28" s="38" t="n"/>
      <c r="J28" s="38" t="n">
        <v>7.7</v>
      </c>
      <c r="K28" s="36" t="n">
        <v>0</v>
      </c>
      <c r="L28" s="36" t="n"/>
      <c r="M28" s="36" t="inlineStr">
        <is>
          <t>Site</t>
        </is>
      </c>
      <c r="N28" s="36" t="n"/>
      <c r="O28" s="36" t="n"/>
      <c r="P28" s="37" t="n"/>
      <c r="Q28" s="33">
        <f>IF($E28="","",$E28*$H28)</f>
        <v>13.2</v>
      </c>
      <c r="R28" s="33">
        <f>IF($E28="","",IF($I28&lt;&gt;"",$I28,IF($G28="",Rates!$C$23,IFERROR(INDEX(Rates!$C$13:$C$22,MATCH($G28,Rates!$B$13:$B$22,0)),Rates!$C$23))))</f>
        <v>28</v>
      </c>
      <c r="S28" s="33">
        <f>IF($E28="","",ROUND($Q28*$R28,2))</f>
        <v>369.6</v>
      </c>
      <c r="T28" s="33">
        <f>IF($E28="","",ROUND($E28*$J28*(1+$K28/100),2))</f>
        <v>1694</v>
      </c>
      <c r="U28" s="33">
        <f>IF($E28="","",ROUND(IF($N28&lt;&gt;"",$E28*$N28,$Q28)*IF($L28="",0,IFERROR(INDEX(Rates!$C$27:$C$32,MATCH($L28,Rates!$B$27:$B$32,0)),0)),2))</f>
        <v>0</v>
      </c>
      <c r="V28" s="33">
        <f>IF($E28="","",ROUND($S28+$T28+$U28,2))</f>
        <v>2063.6</v>
      </c>
      <c r="W28" s="33">
        <f>IF($E28="","",IF($E28=0,0,ROUND($V28/$E28,2)))</f>
        <v>9.38</v>
      </c>
      <c r="X28" s="34" t="str">
        <f>IF($E28="","",TRIM(IF(OR($I28&lt;&gt;"",$G28="",$Q28=0),"",IF(ISNA(MATCH($G28,Rates!$B$13:$B$22,0)),"Trade is not on your Rates list: priced at the standard rate. ",IF(INDEX(Rates!$C$13:$C$22,MATCH($G28,Rates!$B$13:$B$22,0))="","No rate typed yet for this trade. ","")))&amp;IF($L28="","",IF(ISNA(MATCH($L28,Rates!$B$27:$B$32,0)),"Plant is not on your Rates list: no cost added. ",IF(INDEX(Rates!$C$27:$C$32,MATCH($L28,Rates!$B$27:$B$32,0))="","No rate typed yet for this plant. ","")))))</f>
        <v/>
      </c>
    </row>
    <row r="29">
      <c r="B29" s="30" t="inlineStr">
        <is>
          <t>01.250</t>
        </is>
      </c>
      <c r="C29" s="22" t="inlineStr">
        <is>
          <t>General</t>
        </is>
      </c>
      <c r="D29" s="31" t="inlineStr">
        <is>
          <t>Sweep haul route and highway, daily</t>
        </is>
      </c>
      <c r="E29" s="22" t="n">
        <v>25</v>
      </c>
      <c r="F29" s="22" t="inlineStr">
        <is>
          <t>nr</t>
        </is>
      </c>
      <c r="G29" s="22" t="inlineStr">
        <is>
          <t>Groundworker</t>
        </is>
      </c>
      <c r="H29" s="22" t="n">
        <v>1</v>
      </c>
      <c r="I29" s="32" t="n"/>
      <c r="J29" s="32" t="n">
        <v>0</v>
      </c>
      <c r="K29" s="22" t="n">
        <v>0</v>
      </c>
      <c r="L29" s="22" t="inlineStr">
        <is>
          <t>Skid steer loader</t>
        </is>
      </c>
      <c r="M29" s="22" t="inlineStr">
        <is>
          <t>Site</t>
        </is>
      </c>
      <c r="N29" s="22" t="n">
        <v>0.5</v>
      </c>
      <c r="O29" s="22" t="n"/>
      <c r="P29" s="31" t="n"/>
      <c r="Q29" s="33">
        <f>IF($E29="","",$E29*$H29)</f>
        <v>25</v>
      </c>
      <c r="R29" s="33">
        <f>IF($E29="","",IF($I29&lt;&gt;"",$I29,IF($G29="",Rates!$C$23,IFERROR(INDEX(Rates!$C$13:$C$22,MATCH($G29,Rates!$B$13:$B$22,0)),Rates!$C$23))))</f>
        <v>28</v>
      </c>
      <c r="S29" s="33">
        <f>IF($E29="","",ROUND($Q29*$R29,2))</f>
        <v>700</v>
      </c>
      <c r="T29" s="33">
        <f>IF($E29="","",ROUND($E29*$J29*(1+$K29/100),2))</f>
        <v>0</v>
      </c>
      <c r="U29" s="33">
        <f>IF($E29="","",ROUND(IF($N29&lt;&gt;"",$E29*$N29,$Q29)*IF($L29="",0,IFERROR(INDEX(Rates!$C$27:$C$32,MATCH($L29,Rates!$B$27:$B$32,0)),0)),2))</f>
        <v>400</v>
      </c>
      <c r="V29" s="33">
        <f>IF($E29="","",ROUND($S29+$T29+$U29,2))</f>
        <v>1100</v>
      </c>
      <c r="W29" s="33">
        <f>IF($E29="","",IF($E29=0,0,ROUND($V29/$E29,2)))</f>
        <v>44</v>
      </c>
      <c r="X29" s="34" t="str">
        <f>IF($E29="","",TRIM(IF(OR($I29&lt;&gt;"",$G29="",$Q29=0),"",IF(ISNA(MATCH($G29,Rates!$B$13:$B$22,0)),"Trade is not on your Rates list: priced at the standard rate. ",IF(INDEX(Rates!$C$13:$C$22,MATCH($G29,Rates!$B$13:$B$22,0))="","No rate typed yet for this trade. ","")))&amp;IF($L29="","",IF(ISNA(MATCH($L29,Rates!$B$27:$B$32,0)),"Plant is not on your Rates list: no cost added. ",IF(INDEX(Rates!$C$27:$C$32,MATCH($L29,Rates!$B$27:$B$32,0))="","No rate typed yet for this plant. ","")))))</f>
        <v/>
      </c>
    </row>
    <row r="30">
      <c r="B30" s="35" t="inlineStr">
        <is>
          <t>31.600</t>
        </is>
      </c>
      <c r="C30" s="36" t="inlineStr">
        <is>
          <t>General</t>
        </is>
      </c>
      <c r="D30" s="37" t="inlineStr">
        <is>
          <t>Decommission existing monitoring boreholes</t>
        </is>
      </c>
      <c r="E30" s="36" t="n">
        <v>6</v>
      </c>
      <c r="F30" s="36" t="inlineStr">
        <is>
          <t>nr</t>
        </is>
      </c>
      <c r="G30" s="36" t="inlineStr">
        <is>
          <t>Environmental technician</t>
        </is>
      </c>
      <c r="H30" s="36" t="n">
        <v>3</v>
      </c>
      <c r="I30" s="38" t="n"/>
      <c r="J30" s="38" t="n">
        <v>66</v>
      </c>
      <c r="K30" s="36" t="n">
        <v>0</v>
      </c>
      <c r="L30" s="36" t="n"/>
      <c r="M30" s="36" t="inlineStr">
        <is>
          <t>Site</t>
        </is>
      </c>
      <c r="N30" s="36" t="n"/>
      <c r="O30" s="36" t="n"/>
      <c r="P30" s="37" t="n"/>
      <c r="Q30" s="33">
        <f>IF($E30="","",$E30*$H30)</f>
        <v>18</v>
      </c>
      <c r="R30" s="33">
        <f>IF($E30="","",IF($I30&lt;&gt;"",$I30,IF($G30="",Rates!$C$23,IFERROR(INDEX(Rates!$C$13:$C$22,MATCH($G30,Rates!$B$13:$B$22,0)),Rates!$C$23))))</f>
        <v>32</v>
      </c>
      <c r="S30" s="33">
        <f>IF($E30="","",ROUND($Q30*$R30,2))</f>
        <v>576</v>
      </c>
      <c r="T30" s="33">
        <f>IF($E30="","",ROUND($E30*$J30*(1+$K30/100),2))</f>
        <v>396</v>
      </c>
      <c r="U30" s="33">
        <f>IF($E30="","",ROUND(IF($N30&lt;&gt;"",$E30*$N30,$Q30)*IF($L30="",0,IFERROR(INDEX(Rates!$C$27:$C$32,MATCH($L30,Rates!$B$27:$B$32,0)),0)),2))</f>
        <v>0</v>
      </c>
      <c r="V30" s="33">
        <f>IF($E30="","",ROUND($S30+$T30+$U30,2))</f>
        <v>972</v>
      </c>
      <c r="W30" s="33">
        <f>IF($E30="","",IF($E30=0,0,ROUND($V30/$E30,2)))</f>
        <v>162</v>
      </c>
      <c r="X30" s="34" t="str">
        <f>IF($E30="","",TRIM(IF(OR($I30&lt;&gt;"",$G30="",$Q30=0),"",IF(ISNA(MATCH($G30,Rates!$B$13:$B$22,0)),"Trade is not on your Rates list: priced at the standard rate. ",IF(INDEX(Rates!$C$13:$C$22,MATCH($G30,Rates!$B$13:$B$22,0))="","No rate typed yet for this trade. ","")))&amp;IF($L30="","",IF(ISNA(MATCH($L30,Rates!$B$27:$B$32,0)),"Plant is not on your Rates list: no cost added. ",IF(INDEX(Rates!$C$27:$C$32,MATCH($L30,Rates!$B$27:$B$32,0))="","No rate typed yet for this plant. ","")))))</f>
        <v/>
      </c>
    </row>
    <row r="31">
      <c r="B31" s="30" t="inlineStr">
        <is>
          <t>01.210</t>
        </is>
      </c>
      <c r="C31" s="22" t="inlineStr">
        <is>
          <t>General</t>
        </is>
      </c>
      <c r="D31" s="31" t="inlineStr">
        <is>
          <t>Set out and record excavation limits</t>
        </is>
      </c>
      <c r="E31" s="22" t="n">
        <v>1</v>
      </c>
      <c r="F31" s="22" t="inlineStr">
        <is>
          <t>item</t>
        </is>
      </c>
      <c r="G31" s="22" t="inlineStr">
        <is>
          <t>Environmental technician</t>
        </is>
      </c>
      <c r="H31" s="22" t="n">
        <v>16</v>
      </c>
      <c r="I31" s="32" t="n"/>
      <c r="J31" s="32" t="n">
        <v>138</v>
      </c>
      <c r="K31" s="22" t="n">
        <v>0</v>
      </c>
      <c r="L31" s="22" t="n"/>
      <c r="M31" s="22" t="inlineStr">
        <is>
          <t>Site</t>
        </is>
      </c>
      <c r="N31" s="22" t="n"/>
      <c r="O31" s="22" t="n"/>
      <c r="P31" s="31" t="n"/>
      <c r="Q31" s="33">
        <f>IF($E31="","",$E31*$H31)</f>
        <v>16</v>
      </c>
      <c r="R31" s="33">
        <f>IF($E31="","",IF($I31&lt;&gt;"",$I31,IF($G31="",Rates!$C$23,IFERROR(INDEX(Rates!$C$13:$C$22,MATCH($G31,Rates!$B$13:$B$22,0)),Rates!$C$23))))</f>
        <v>32</v>
      </c>
      <c r="S31" s="33">
        <f>IF($E31="","",ROUND($Q31*$R31,2))</f>
        <v>512</v>
      </c>
      <c r="T31" s="33">
        <f>IF($E31="","",ROUND($E31*$J31*(1+$K31/100),2))</f>
        <v>138</v>
      </c>
      <c r="U31" s="33">
        <f>IF($E31="","",ROUND(IF($N31&lt;&gt;"",$E31*$N31,$Q31)*IF($L31="",0,IFERROR(INDEX(Rates!$C$27:$C$32,MATCH($L31,Rates!$B$27:$B$32,0)),0)),2))</f>
        <v>0</v>
      </c>
      <c r="V31" s="33">
        <f>IF($E31="","",ROUND($S31+$T31+$U31,2))</f>
        <v>650</v>
      </c>
      <c r="W31" s="33">
        <f>IF($E31="","",IF($E31=0,0,ROUND($V31/$E31,2)))</f>
        <v>650</v>
      </c>
      <c r="X31" s="34" t="str">
        <f>IF($E31="","",TRIM(IF(OR($I31&lt;&gt;"",$G31="",$Q31=0),"",IF(ISNA(MATCH($G31,Rates!$B$13:$B$22,0)),"Trade is not on your Rates list: priced at the standard rate. ",IF(INDEX(Rates!$C$13:$C$22,MATCH($G31,Rates!$B$13:$B$22,0))="","No rate typed yet for this trade. ","")))&amp;IF($L31="","",IF(ISNA(MATCH($L31,Rates!$B$27:$B$32,0)),"Plant is not on your Rates list: no cost added. ",IF(INDEX(Rates!$C$27:$C$32,MATCH($L31,Rates!$B$27:$B$32,0))="","No rate typed yet for this plant. ","")))))</f>
        <v/>
      </c>
    </row>
    <row r="32">
      <c r="B32" s="35" t="inlineStr">
        <is>
          <t>31.630</t>
        </is>
      </c>
      <c r="C32" s="36" t="inlineStr">
        <is>
          <t>General</t>
        </is>
      </c>
      <c r="D32" s="37" t="inlineStr">
        <is>
          <t>PPE and decontamination consumables, per operative-day</t>
        </is>
      </c>
      <c r="E32" s="36" t="n">
        <v>110</v>
      </c>
      <c r="F32" s="36" t="inlineStr">
        <is>
          <t>nr</t>
        </is>
      </c>
      <c r="G32" s="36" t="inlineStr">
        <is>
          <t>Groundworker</t>
        </is>
      </c>
      <c r="H32" s="36" t="n">
        <v>0</v>
      </c>
      <c r="I32" s="38" t="n"/>
      <c r="J32" s="38" t="n">
        <v>9.9</v>
      </c>
      <c r="K32" s="36" t="n">
        <v>0</v>
      </c>
      <c r="L32" s="36" t="n"/>
      <c r="M32" s="36" t="inlineStr">
        <is>
          <t>Site</t>
        </is>
      </c>
      <c r="N32" s="36" t="n"/>
      <c r="O32" s="36" t="n"/>
      <c r="P32" s="37" t="n"/>
      <c r="Q32" s="33">
        <f>IF($E32="","",$E32*$H32)</f>
        <v>0</v>
      </c>
      <c r="R32" s="33">
        <f>IF($E32="","",IF($I32&lt;&gt;"",$I32,IF($G32="",Rates!$C$23,IFERROR(INDEX(Rates!$C$13:$C$22,MATCH($G32,Rates!$B$13:$B$22,0)),Rates!$C$23))))</f>
        <v>28</v>
      </c>
      <c r="S32" s="33">
        <f>IF($E32="","",ROUND($Q32*$R32,2))</f>
        <v>0</v>
      </c>
      <c r="T32" s="33">
        <f>IF($E32="","",ROUND($E32*$J32*(1+$K32/100),2))</f>
        <v>1089</v>
      </c>
      <c r="U32" s="33">
        <f>IF($E32="","",ROUND(IF($N32&lt;&gt;"",$E32*$N32,$Q32)*IF($L32="",0,IFERROR(INDEX(Rates!$C$27:$C$32,MATCH($L32,Rates!$B$27:$B$32,0)),0)),2))</f>
        <v>0</v>
      </c>
      <c r="V32" s="33">
        <f>IF($E32="","",ROUND($S32+$T32+$U32,2))</f>
        <v>1089</v>
      </c>
      <c r="W32" s="33">
        <f>IF($E32="","",IF($E32=0,0,ROUND($V32/$E32,2)))</f>
        <v>9.9</v>
      </c>
      <c r="X32" s="34" t="str">
        <f>IF($E32="","",TRIM(IF(OR($I32&lt;&gt;"",$G32="",$Q32=0),"",IF(ISNA(MATCH($G32,Rates!$B$13:$B$22,0)),"Trade is not on your Rates list: priced at the standard rate. ",IF(INDEX(Rates!$C$13:$C$22,MATCH($G32,Rates!$B$13:$B$22,0))="","No rate typed yet for this trade. ","")))&amp;IF($L32="","",IF(ISNA(MATCH($L32,Rates!$B$27:$B$32,0)),"Plant is not on your Rates list: no cost added. ",IF(INDEX(Rates!$C$27:$C$32,MATCH($L32,Rates!$B$27:$B$32,0))="","No rate typed yet for this plant.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","")))&amp;IF($L33="","",IF(ISNA(MATCH($L33,Rates!$B$27:$B$32,0)),"Plant is not on your Rates list: no cost added. ",IF(INDEX(Rates!$C$27:$C$32,MATCH($L33,Rates!$B$27:$B$32,0))="","No rate typed yet for this plant.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","")))&amp;IF($L34="","",IF(ISNA(MATCH($L34,Rates!$B$27:$B$32,0)),"Plant is not on your Rates list: no cost added. ",IF(INDEX(Rates!$C$27:$C$32,MATCH($L34,Rates!$B$27:$B$32,0))="","No rate typed yet for this plant.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","")))&amp;IF($L35="","",IF(ISNA(MATCH($L35,Rates!$B$27:$B$32,0)),"Plant is not on your Rates list: no cost added. ",IF(INDEX(Rates!$C$27:$C$32,MATCH($L35,Rates!$B$27:$B$32,0))="","No rate typed yet for this plant.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","")))&amp;IF($L36="","",IF(ISNA(MATCH($L36,Rates!$B$27:$B$32,0)),"Plant is not on your Rates list: no cost added. ",IF(INDEX(Rates!$C$27:$C$32,MATCH($L36,Rates!$B$27:$B$32,0))="","No rate typed yet for this plant.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","")))&amp;IF($L37="","",IF(ISNA(MATCH($L37,Rates!$B$27:$B$32,0)),"Plant is not on your Rates list: no cost added. ",IF(INDEX(Rates!$C$27:$C$32,MATCH($L37,Rates!$B$27:$B$32,0))="","No rate typed yet for this plant.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","")))&amp;IF($L38="","",IF(ISNA(MATCH($L38,Rates!$B$27:$B$32,0)),"Plant is not on your Rates list: no cost added. ",IF(INDEX(Rates!$C$27:$C$32,MATCH($L38,Rates!$B$27:$B$32,0))="","No rate typed yet for this plant.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","")))&amp;IF($L39="","",IF(ISNA(MATCH($L39,Rates!$B$27:$B$32,0)),"Plant is not on your Rates list: no cost added. ",IF(INDEX(Rates!$C$27:$C$32,MATCH($L39,Rates!$B$27:$B$32,0))="","No rate typed yet for this plant.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","")))&amp;IF($L40="","",IF(ISNA(MATCH($L40,Rates!$B$27:$B$32,0)),"Plant is not on your Rates list: no cost added. ",IF(INDEX(Rates!$C$27:$C$32,MATCH($L40,Rates!$B$27:$B$32,0))="","No rate typed yet for this plant.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","")))&amp;IF($L41="","",IF(ISNA(MATCH($L41,Rates!$B$27:$B$32,0)),"Plant is not on your Rates list: no cost added. ",IF(INDEX(Rates!$C$27:$C$32,MATCH($L41,Rates!$B$27:$B$32,0))="","No rate typed yet for this plant.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","")))&amp;IF($L42="","",IF(ISNA(MATCH($L42,Rates!$B$27:$B$32,0)),"Plant is not on your Rates list: no cost added. ",IF(INDEX(Rates!$C$27:$C$32,MATCH($L42,Rates!$B$27:$B$32,0))="","No rate typed yet for this plant.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","")))&amp;IF($L43="","",IF(ISNA(MATCH($L43,Rates!$B$27:$B$32,0)),"Plant is not on your Rates list: no cost added. ",IF(INDEX(Rates!$C$27:$C$32,MATCH($L43,Rates!$B$27:$B$32,0))="","No rate typed yet for this plant.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","")))&amp;IF($L44="","",IF(ISNA(MATCH($L44,Rates!$B$27:$B$32,0)),"Plant is not on your Rates list: no cost added. ",IF(INDEX(Rates!$C$27:$C$32,MATCH($L44,Rates!$B$27:$B$32,0))="","No rate typed yet for this plant.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","")))&amp;IF($L45="","",IF(ISNA(MATCH($L45,Rates!$B$27:$B$32,0)),"Plant is not on your Rates list: no cost added. ",IF(INDEX(Rates!$C$27:$C$32,MATCH($L45,Rates!$B$27:$B$32,0))="","No rate typed yet for this plant.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","")))&amp;IF($L46="","",IF(ISNA(MATCH($L46,Rates!$B$27:$B$32,0)),"Plant is not on your Rates list: no cost added. ",IF(INDEX(Rates!$C$27:$C$32,MATCH($L46,Rates!$B$27:$B$32,0))="","No rate typed yet for this plant.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","")))&amp;IF($L47="","",IF(ISNA(MATCH($L47,Rates!$B$27:$B$32,0)),"Plant is not on your Rates list: no cost added. ",IF(INDEX(Rates!$C$27:$C$32,MATCH($L47,Rates!$B$27:$B$32,0))="","No rate typed yet for this plant.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","")))&amp;IF($L48="","",IF(ISNA(MATCH($L48,Rates!$B$27:$B$32,0)),"Plant is not on your Rates list: no cost added. ",IF(INDEX(Rates!$C$27:$C$32,MATCH($L48,Rates!$B$27:$B$32,0))="","No rate typed yet for this plant.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","")))&amp;IF($L49="","",IF(ISNA(MATCH($L49,Rates!$B$27:$B$32,0)),"Plant is not on your Rates list: no cost added. ",IF(INDEX(Rates!$C$27:$C$32,MATCH($L49,Rates!$B$27:$B$32,0))="","No rate typed yet for this plant.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","")))&amp;IF($L50="","",IF(ISNA(MATCH($L50,Rates!$B$27:$B$32,0)),"Plant is not on your Rates list: no cost added. ",IF(INDEX(Rates!$C$27:$C$32,MATCH($L50,Rates!$B$27:$B$32,0))="","No rate typed yet for this plant.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","")))&amp;IF($L51="","",IF(ISNA(MATCH($L51,Rates!$B$27:$B$32,0)),"Plant is not on your Rates list: no cost added. ",IF(INDEX(Rates!$C$27:$C$32,MATCH($L51,Rates!$B$27:$B$32,0))="","No rate typed yet for this plant.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","")))&amp;IF($L52="","",IF(ISNA(MATCH($L52,Rates!$B$27:$B$32,0)),"Plant is not on your Rates list: no cost added. ",IF(INDEX(Rates!$C$27:$C$32,MATCH($L52,Rates!$B$27:$B$32,0))="","No rate typed yet for this plant.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","")))&amp;IF($L53="","",IF(ISNA(MATCH($L53,Rates!$B$27:$B$32,0)),"Plant is not on your Rates list: no cost added. ",IF(INDEX(Rates!$C$27:$C$32,MATCH($L53,Rates!$B$27:$B$32,0))="","No rate typed yet for this plant.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","")))&amp;IF($L54="","",IF(ISNA(MATCH($L54,Rates!$B$27:$B$32,0)),"Plant is not on your Rates list: no cost added. ",IF(INDEX(Rates!$C$27:$C$32,MATCH($L54,Rates!$B$27:$B$32,0))="","No rate typed yet for this plant.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","")))&amp;IF($L55="","",IF(ISNA(MATCH($L55,Rates!$B$27:$B$32,0)),"Plant is not on your Rates list: no cost added. ",IF(INDEX(Rates!$C$27:$C$32,MATCH($L55,Rates!$B$27:$B$32,0))="","No rate typed yet for this plant.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","")))&amp;IF($L56="","",IF(ISNA(MATCH($L56,Rates!$B$27:$B$32,0)),"Plant is not on your Rates list: no cost added. ",IF(INDEX(Rates!$C$27:$C$32,MATCH($L56,Rates!$B$27:$B$32,0))="","No rate typed yet for this plant.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","")))&amp;IF($L57="","",IF(ISNA(MATCH($L57,Rates!$B$27:$B$32,0)),"Plant is not on your Rates list: no cost added. ",IF(INDEX(Rates!$C$27:$C$32,MATCH($L57,Rates!$B$27:$B$32,0))="","No rate typed yet for this plant.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","")))&amp;IF($L58="","",IF(ISNA(MATCH($L58,Rates!$B$27:$B$32,0)),"Plant is not on your Rates list: no cost added. ",IF(INDEX(Rates!$C$27:$C$32,MATCH($L58,Rates!$B$27:$B$32,0))="","No rate typed yet for this plant.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","")))&amp;IF($L59="","",IF(ISNA(MATCH($L59,Rates!$B$27:$B$32,0)),"Plant is not on your Rates list: no cost added. ",IF(INDEX(Rates!$C$27:$C$32,MATCH($L59,Rates!$B$27:$B$32,0))="","No rate typed yet for this plant.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","")))&amp;IF($L60="","",IF(ISNA(MATCH($L60,Rates!$B$27:$B$32,0)),"Plant is not on your Rates list: no cost added. ",IF(INDEX(Rates!$C$27:$C$32,MATCH($L60,Rates!$B$27:$B$32,0))="","No rate typed yet for this plant.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","")))&amp;IF($L61="","",IF(ISNA(MATCH($L61,Rates!$B$27:$B$32,0)),"Plant is not on your Rates list: no cost added. ",IF(INDEX(Rates!$C$27:$C$32,MATCH($L61,Rates!$B$27:$B$32,0))="","No rate typed yet for this plant.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","")))&amp;IF($L62="","",IF(ISNA(MATCH($L62,Rates!$B$27:$B$32,0)),"Plant is not on your Rates list: no cost added. ",IF(INDEX(Rates!$C$27:$C$32,MATCH($L62,Rates!$B$27:$B$32,0))="","No rate typed yet for this plant.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","")))&amp;IF($L63="","",IF(ISNA(MATCH($L63,Rates!$B$27:$B$32,0)),"Plant is not on your Rates list: no cost added. ",IF(INDEX(Rates!$C$27:$C$32,MATCH($L63,Rates!$B$27:$B$32,0))="","No rate typed yet for this plant.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","")))&amp;IF($L64="","",IF(ISNA(MATCH($L64,Rates!$B$27:$B$32,0)),"Plant is not on your Rates list: no cost added. ",IF(INDEX(Rates!$C$27:$C$32,MATCH($L64,Rates!$B$27:$B$32,0))="","No rate typed yet for this plant.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","")))&amp;IF($L65="","",IF(ISNA(MATCH($L65,Rates!$B$27:$B$32,0)),"Plant is not on your Rates list: no cost added. ",IF(INDEX(Rates!$C$27:$C$32,MATCH($L65,Rates!$B$27:$B$32,0))="","No rate typed yet for this plant.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","")))&amp;IF($L66="","",IF(ISNA(MATCH($L66,Rates!$B$27:$B$32,0)),"Plant is not on your Rates list: no cost added. ",IF(INDEX(Rates!$C$27:$C$32,MATCH($L66,Rates!$B$27:$B$32,0))="","No rate typed yet for this plant. ","")))))</f>
        <v/>
      </c>
    </row>
    <row r="67"/>
    <row r="68" ht="20" customHeight="1">
      <c r="M68" s="39" t="inlineStr">
        <is>
          <t>Totals, lines counted</t>
        </is>
      </c>
      <c r="Q68" s="40">
        <f>SUMIF($O$7:$O$66,"&lt;&gt;Yes",$Q$7:$Q$66)</f>
        <v>720.2</v>
      </c>
      <c r="S68" s="41">
        <f>ROUND(SUMIF($O$7:$O$66,"&lt;&gt;Yes",$S$7:$S$66),2)</f>
        <v>21102.2</v>
      </c>
      <c r="T68" s="41">
        <f>ROUND(SUMIF($O$7:$O$66,"&lt;&gt;Yes",$T$7:$T$66),2)</f>
        <v>96293.8</v>
      </c>
      <c r="U68" s="41">
        <f>ROUND(SUMIF($O$7:$O$66,"&lt;&gt;Yes",$U$7:$U$66),2)</f>
        <v>13456.5</v>
      </c>
      <c r="V68" s="41">
        <f>ROUND(SUMIF($O$7:$O$66,"&lt;&gt;Yes",$V$7:$V$66),2)</f>
        <v>130852.5</v>
      </c>
    </row>
    <row r="69">
      <c r="M69" s="42" t="inlineStr">
        <is>
          <t>Total of lines left out (Excluded = Yes)</t>
        </is>
      </c>
      <c r="V69" s="43">
        <f>ROUND(SUMIF($O$7:$O$66,"Yes",$V$7:$V$66),2)</f>
        <v>3620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Pla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Subcontractors</t>
        </is>
      </c>
    </row>
    <row r="3" ht="50" customHeight="1">
      <c r="B3" s="14" t="inlineStr">
        <is>
          <t>One row for each package of work you let to a subcontractor.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tender?</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tender</t>
        </is>
      </c>
    </row>
    <row r="7">
      <c r="B7" s="22" t="inlineStr">
        <is>
          <t>31.550</t>
        </is>
      </c>
      <c r="C7" s="22" t="inlineStr">
        <is>
          <t>Muck away, contaminated soil to a licensed soil treatment centre</t>
        </is>
      </c>
      <c r="D7" s="22" t="inlineStr">
        <is>
          <t>Yes</t>
        </is>
      </c>
      <c r="E7" s="46" t="inlineStr">
        <is>
          <t>Bidder A</t>
        </is>
      </c>
      <c r="F7" s="23" t="n">
        <v>196500</v>
      </c>
      <c r="G7" s="46" t="inlineStr">
        <is>
          <t>Bidder B</t>
        </is>
      </c>
      <c r="H7" s="23" t="n">
        <v>178400</v>
      </c>
      <c r="I7" s="46" t="inlineStr">
        <is>
          <t>Bidder C</t>
        </is>
      </c>
      <c r="J7" s="23" t="n">
        <v>188200</v>
      </c>
      <c r="K7" s="46" t="n"/>
      <c r="L7" s="23" t="n"/>
      <c r="M7" s="46" t="n"/>
      <c r="N7" s="23" t="n"/>
      <c r="O7" s="22" t="inlineStr">
        <is>
          <t>Bidder A: Incl. landfill tax. Bidder B: Capped at 1,800 m3</t>
        </is>
      </c>
      <c r="P7" s="33">
        <f>IF(OR($C7="",((N($F7)&gt;0)+(N($H7)&gt;0)+(N($J7)&gt;0)+(N($L7)&gt;0))=0),"",MIN(IF(N($F7)&gt;0,$F7,1E+99),IF(N($H7)&gt;0,$H7,1E+99),IF(N($J7)&gt;0,$J7,1E+99),IF(N($L7)&gt;0,$L7,1E+99)))</f>
        <v>178400</v>
      </c>
      <c r="Q7" s="47">
        <f>IF(OR($C7="",$P7=""),"",IF(IF(ISNUMBER($M7),IF(AND($M7&gt;=1,$M7&lt;=4,$M7=INT($M7)),N(CHOOSE($M7,$F7,$H7,$J7,$L7))&gt;0,FALSE),FALSE),$M7,IF(N($F7)=$P7,1,IF(N($H7)=$P7,2,IF(N($J7)=$P7,3,4)))))</f>
        <v>2</v>
      </c>
      <c r="R7" s="48" t="str">
        <f>IF($C7="","",IF($Q7="","Allowance",IF(CHOOSE($Q7,$E7,$G7,$I7,$K7)="","Quote "&amp;$Q7,CHOOSE($Q7,$E7,$G7,$I7,$K7))))</f>
        <v>Bidder B</v>
      </c>
      <c r="S7" s="33">
        <f>IF($C7="","",IF($Q7="",N($N7),CHOOSE($Q7,$F7,$H7,$J7,$L7)))</f>
        <v>178400</v>
      </c>
      <c r="T7" s="33">
        <f>IF($C7="","",IF($D7="No",0,$S7))</f>
        <v>178400</v>
      </c>
    </row>
    <row r="8">
      <c r="B8" s="36" t="inlineStr">
        <is>
          <t>31.520</t>
        </is>
      </c>
      <c r="C8" s="36" t="inlineStr">
        <is>
          <t>Validation sampling and testing</t>
        </is>
      </c>
      <c r="D8" s="36" t="inlineStr">
        <is>
          <t>Yes</t>
        </is>
      </c>
      <c r="E8" s="49" t="inlineStr">
        <is>
          <t>Bidder A</t>
        </is>
      </c>
      <c r="F8" s="50" t="n">
        <v>5600</v>
      </c>
      <c r="G8" s="49" t="inlineStr">
        <is>
          <t>Bidder B</t>
        </is>
      </c>
      <c r="H8" s="50" t="n">
        <v>5100</v>
      </c>
      <c r="I8" s="49" t="n"/>
      <c r="J8" s="50" t="n"/>
      <c r="K8" s="49" t="n"/>
      <c r="L8" s="50" t="n"/>
      <c r="M8" s="49" t="n"/>
      <c r="N8" s="50" t="n"/>
      <c r="O8" s="36" t="inlineStr">
        <is>
          <t>Bidder B: 5-day turnaround</t>
        </is>
      </c>
      <c r="P8" s="33">
        <f>IF(OR($C8="",((N($F8)&gt;0)+(N($H8)&gt;0)+(N($J8)&gt;0)+(N($L8)&gt;0))=0),"",MIN(IF(N($F8)&gt;0,$F8,1E+99),IF(N($H8)&gt;0,$H8,1E+99),IF(N($J8)&gt;0,$J8,1E+99),IF(N($L8)&gt;0,$L8,1E+99)))</f>
        <v>5100</v>
      </c>
      <c r="Q8" s="47">
        <f>IF(OR($C8="",$P8=""),"",IF(IF(ISNUMBER($M8),IF(AND($M8&gt;=1,$M8&lt;=4,$M8=INT($M8)),N(CHOOSE($M8,$F8,$H8,$J8,$L8))&gt;0,FALSE),FALSE),$M8,IF(N($F8)=$P8,1,IF(N($H8)=$P8,2,IF(N($J8)=$P8,3,4)))))</f>
        <v>2</v>
      </c>
      <c r="R8" s="48" t="str">
        <f>IF($C8="","",IF($Q8="","Allowance",IF(CHOOSE($Q8,$E8,$G8,$I8,$K8)="","Quote "&amp;$Q8,CHOOSE($Q8,$E8,$G8,$I8,$K8))))</f>
        <v>Bidder B</v>
      </c>
      <c r="S8" s="33">
        <f>IF($C8="","",IF($Q8="",N($N8),CHOOSE($Q8,$F8,$H8,$J8,$L8)))</f>
        <v>5100</v>
      </c>
      <c r="T8" s="33">
        <f>IF($C8="","",IF($D8="No",0,$S8))</f>
        <v>5100</v>
      </c>
    </row>
    <row r="9">
      <c r="B9" s="22" t="inlineStr">
        <is>
          <t>31.660</t>
        </is>
      </c>
      <c r="C9" s="22" t="inlineStr">
        <is>
          <t>Surfacing reinstatement, tarmac</t>
        </is>
      </c>
      <c r="D9" s="22" t="inlineStr">
        <is>
          <t>Yes</t>
        </is>
      </c>
      <c r="E9" s="46" t="inlineStr">
        <is>
          <t>Bidder A</t>
        </is>
      </c>
      <c r="F9" s="23" t="n">
        <v>21180</v>
      </c>
      <c r="G9" s="46" t="inlineStr">
        <is>
          <t>Bidder B</t>
        </is>
      </c>
      <c r="H9" s="23" t="n">
        <v>22660</v>
      </c>
      <c r="I9" s="46" t="inlineStr">
        <is>
          <t>Bidder C</t>
        </is>
      </c>
      <c r="J9" s="23" t="n"/>
      <c r="K9" s="46" t="n"/>
      <c r="L9" s="23" t="n"/>
      <c r="M9" s="46" t="n"/>
      <c r="N9" s="23" t="n"/>
      <c r="O9" s="22" t="inlineStr">
        <is>
          <t>Bidder A: Two lifts. Bidder C: Declined</t>
        </is>
      </c>
      <c r="P9" s="33">
        <f>IF(OR($C9="",((N($F9)&gt;0)+(N($H9)&gt;0)+(N($J9)&gt;0)+(N($L9)&gt;0))=0),"",MIN(IF(N($F9)&gt;0,$F9,1E+99),IF(N($H9)&gt;0,$H9,1E+99),IF(N($J9)&gt;0,$J9,1E+99),IF(N($L9)&gt;0,$L9,1E+99)))</f>
        <v>21180</v>
      </c>
      <c r="Q9" s="47">
        <f>IF(OR($C9="",$P9=""),"",IF(IF(ISNUMBER($M9),IF(AND($M9&gt;=1,$M9&lt;=4,$M9=INT($M9)),N(CHOOSE($M9,$F9,$H9,$J9,$L9))&gt;0,FALSE),FALSE),$M9,IF(N($F9)=$P9,1,IF(N($H9)=$P9,2,IF(N($J9)=$P9,3,4)))))</f>
        <v>1</v>
      </c>
      <c r="R9" s="48" t="str">
        <f>IF($C9="","",IF($Q9="","Allowance",IF(CHOOSE($Q9,$E9,$G9,$I9,$K9)="","Quote "&amp;$Q9,CHOOSE($Q9,$E9,$G9,$I9,$K9))))</f>
        <v>Bidder A</v>
      </c>
      <c r="S9" s="33">
        <f>IF($C9="","",IF($Q9="",N($N9),CHOOSE($Q9,$F9,$H9,$J9,$L9)))</f>
        <v>21180</v>
      </c>
      <c r="T9" s="33">
        <f>IF($C9="","",IF($D9="No",0,$S9))</f>
        <v>21180</v>
      </c>
    </row>
    <row r="10">
      <c r="B10" s="36" t="inlineStr">
        <is>
          <t>31.560</t>
        </is>
      </c>
      <c r="C10" s="36" t="inlineStr">
        <is>
          <t>Free product and contaminated water disposal, allowance</t>
        </is>
      </c>
      <c r="D10" s="36" t="inlineStr">
        <is>
          <t>Yes</t>
        </is>
      </c>
      <c r="E10" s="49" t="n"/>
      <c r="F10" s="50" t="n"/>
      <c r="G10" s="49" t="n"/>
      <c r="H10" s="50" t="n"/>
      <c r="I10" s="49" t="n"/>
      <c r="J10" s="50" t="n"/>
      <c r="K10" s="49" t="n"/>
      <c r="L10" s="50" t="n"/>
      <c r="M10" s="49" t="n"/>
      <c r="N10" s="50" t="n">
        <v>3600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3600</v>
      </c>
      <c r="T10" s="33">
        <f>IF($C10="","",IF($D10="No",0,$S10))</f>
        <v>3600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tender</t>
        </is>
      </c>
      <c r="T16" s="41">
        <f>ROUND(SUM(T7:T14),2)</f>
        <v>208280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Preliminaries</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01.100</t>
        </is>
      </c>
      <c r="C7" s="22" t="inlineStr">
        <is>
          <t>Site manager</t>
        </is>
      </c>
      <c r="D7" s="22" t="inlineStr">
        <is>
          <t>wk</t>
        </is>
      </c>
      <c r="E7" s="22" t="inlineStr">
        <is>
          <t>Yes</t>
        </is>
      </c>
      <c r="F7" s="22" t="n"/>
      <c r="G7" s="23" t="n">
        <v>1600</v>
      </c>
      <c r="H7" s="52">
        <f>IF($C7="","",IF(AND($E7="Yes",$D7="wk"),Rates!$C$9,IF(AND($E7="Yes",$D7="mo"),Rates!$C$9/(52/12),N($F7))))</f>
        <v>5</v>
      </c>
      <c r="I7" s="33">
        <f>IF($C7="","",ROUND($H7*N($G7),2))</f>
        <v>8000</v>
      </c>
    </row>
    <row r="8" ht="16.5" customHeight="1">
      <c r="B8" s="36" t="inlineStr">
        <is>
          <t>31.620</t>
        </is>
      </c>
      <c r="C8" s="36" t="inlineStr">
        <is>
          <t>Environmental monitoring</t>
        </is>
      </c>
      <c r="D8" s="36" t="inlineStr">
        <is>
          <t>wk</t>
        </is>
      </c>
      <c r="E8" s="36" t="inlineStr">
        <is>
          <t>Yes</t>
        </is>
      </c>
      <c r="F8" s="36" t="n"/>
      <c r="G8" s="50" t="n">
        <v>1000</v>
      </c>
      <c r="H8" s="52">
        <f>IF($C8="","",IF(AND($E8="Yes",$D8="wk"),Rates!$C$9,IF(AND($E8="Yes",$D8="mo"),Rates!$C$9/(52/12),N($F8))))</f>
        <v>5</v>
      </c>
      <c r="I8" s="33">
        <f>IF($C8="","",ROUND($H8*N($G8),2))</f>
        <v>5000</v>
      </c>
    </row>
    <row r="9" ht="16.5" customHeight="1">
      <c r="B9" s="22" t="inlineStr">
        <is>
          <t>01.100</t>
        </is>
      </c>
      <c r="C9" s="22" t="inlineStr">
        <is>
          <t>Contracts manager, part time</t>
        </is>
      </c>
      <c r="D9" s="22" t="inlineStr">
        <is>
          <t>mo</t>
        </is>
      </c>
      <c r="E9" s="22" t="inlineStr">
        <is>
          <t>Yes</t>
        </is>
      </c>
      <c r="F9" s="22" t="n"/>
      <c r="G9" s="23" t="n">
        <v>1430</v>
      </c>
      <c r="H9" s="52">
        <f>IF($C9="","",IF(AND($E9="Yes",$D9="wk"),Rates!$C$9,IF(AND($E9="Yes",$D9="mo"),Rates!$C$9/(52/12),N($F9))))</f>
        <v>1.153846153846154</v>
      </c>
      <c r="I9" s="33">
        <f>IF($C9="","",ROUND($H9*N($G9),2))</f>
        <v>1650</v>
      </c>
    </row>
    <row r="10" ht="16.5" customHeight="1">
      <c r="B10" s="36" t="inlineStr">
        <is>
          <t>01.120</t>
        </is>
      </c>
      <c r="C10" s="36" t="inlineStr">
        <is>
          <t>Site cabin and welfare unit</t>
        </is>
      </c>
      <c r="D10" s="36" t="inlineStr">
        <is>
          <t>wk</t>
        </is>
      </c>
      <c r="E10" s="36" t="inlineStr">
        <is>
          <t>Yes</t>
        </is>
      </c>
      <c r="F10" s="36" t="n"/>
      <c r="G10" s="50" t="n">
        <v>176</v>
      </c>
      <c r="H10" s="52">
        <f>IF($C10="","",IF(AND($E10="Yes",$D10="wk"),Rates!$C$9,IF(AND($E10="Yes",$D10="mo"),Rates!$C$9/(52/12),N($F10))))</f>
        <v>5</v>
      </c>
      <c r="I10" s="33">
        <f>IF($C10="","",ROUND($H10*N($G10),2))</f>
        <v>880</v>
      </c>
    </row>
    <row r="11" ht="16.5" customHeight="1">
      <c r="B11" s="22" t="inlineStr">
        <is>
          <t>01.190</t>
        </is>
      </c>
      <c r="C11" s="22" t="inlineStr">
        <is>
          <t>Environmental permits and notifications</t>
        </is>
      </c>
      <c r="D11" s="22" t="inlineStr">
        <is>
          <t>LS</t>
        </is>
      </c>
      <c r="E11" s="22" t="n"/>
      <c r="F11" s="22" t="n">
        <v>1</v>
      </c>
      <c r="G11" s="23" t="n">
        <v>660</v>
      </c>
      <c r="H11" s="52">
        <f>IF($C11="","",IF(AND($E11="Yes",$D11="wk"),Rates!$C$9,IF(AND($E11="Yes",$D11="mo"),Rates!$C$9/(52/12),N($F11))))</f>
        <v>1</v>
      </c>
      <c r="I11" s="33">
        <f>IF($C11="","",ROUND($H11*N($G11),2))</f>
        <v>660</v>
      </c>
    </row>
    <row r="12" ht="16.5" customHeight="1">
      <c r="B12" s="36" t="inlineStr">
        <is>
          <t>01.110</t>
        </is>
      </c>
      <c r="C12" s="36" t="inlineStr">
        <is>
          <t>Mobilisation and demobilisation</t>
        </is>
      </c>
      <c r="D12" s="36" t="inlineStr">
        <is>
          <t>LS</t>
        </is>
      </c>
      <c r="E12" s="36" t="n"/>
      <c r="F12" s="36" t="n">
        <v>1</v>
      </c>
      <c r="G12" s="50" t="n">
        <v>3580</v>
      </c>
      <c r="H12" s="52">
        <f>IF($C12="","",IF(AND($E12="Yes",$D12="wk"),Rates!$C$9,IF(AND($E12="Yes",$D12="mo"),Rates!$C$9/(52/12),N($F12))))</f>
        <v>1</v>
      </c>
      <c r="I12" s="33">
        <f>IF($C12="","",ROUND($H12*N($G12),2))</f>
        <v>3580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19770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bidfident.com/uk</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Tender summary</t>
        </is>
      </c>
    </row>
    <row r="3" ht="36" customHeight="1">
      <c r="B3" s="14" t="inlineStr">
        <is>
          <t>Your tender, worked out in the order the calculations run. Each amount is rounded to the penny where it is worked out, so the column adds up exactly. Nothing on this tab is typed: change the other tabs and it follows.</t>
        </is>
      </c>
    </row>
    <row r="4" ht="6" customHeight="1"/>
    <row r="5">
      <c r="B5" s="24" t="inlineStr">
        <is>
          <t>Job</t>
        </is>
      </c>
      <c r="C5" s="24" t="str">
        <f>IF(Rates!$C$6="","",Rates!$C$6)</f>
        <v>Petrol station land remediation (example)</v>
      </c>
    </row>
    <row r="6">
      <c r="B6" s="53" t="inlineStr">
        <is>
          <t>Location | Tender due | Length</t>
        </is>
      </c>
      <c r="C6" s="53" t="str">
        <f>IF(Rates!$C$7="","",Rates!$C$7)&amp;IF(Rates!$C$8="",""," | "&amp;TEXT(Rates!$C$8,"dd/mm/yyyy"))&amp;IF(Rates!$C$9="",""," | "&amp;Rates!$C$9&amp;" weeks")</f>
        <v>Doncaster, South Yorkshire | 09/12/2026 | 5 weeks</v>
      </c>
    </row>
    <row r="7"/>
    <row r="8" ht="18" customHeight="1">
      <c r="B8" s="20" t="inlineStr">
        <is>
          <t>Item</t>
        </is>
      </c>
      <c r="C8" s="21" t="inlineStr">
        <is>
          <t>Amount</t>
        </is>
      </c>
      <c r="D8" s="20" t="inlineStr">
        <is>
          <t>How it is worked out</t>
        </is>
      </c>
    </row>
    <row r="9" ht="18" customHeight="1">
      <c r="B9" s="24" t="inlineStr">
        <is>
          <t>Own work</t>
        </is>
      </c>
      <c r="C9" s="54">
        <f>Estimate!$V$68</f>
        <v>130852.5</v>
      </c>
      <c r="D9" s="55" t="inlineStr">
        <is>
          <t>The lines on the Estimate tab, apart from any marked Excluded.</t>
        </is>
      </c>
    </row>
    <row r="10" ht="18" customHeight="1">
      <c r="B10" s="56" t="inlineStr">
        <is>
          <t>Labour</t>
        </is>
      </c>
      <c r="C10" s="43">
        <f>Estimate!$S$68</f>
        <v>21102.2</v>
      </c>
      <c r="D10" s="55" t="inlineStr"/>
    </row>
    <row r="11" ht="18" customHeight="1">
      <c r="B11" s="56" t="inlineStr">
        <is>
          <t>Materials</t>
        </is>
      </c>
      <c r="C11" s="43">
        <f>Estimate!$T$68</f>
        <v>96293.8</v>
      </c>
      <c r="D11" s="55" t="inlineStr"/>
    </row>
    <row r="12" ht="18" customHeight="1">
      <c r="B12" s="56" t="inlineStr">
        <is>
          <t>Plant</t>
        </is>
      </c>
      <c r="C12" s="43">
        <f>Estimate!$U$68</f>
        <v>13456.5</v>
      </c>
      <c r="D12" s="55" t="inlineStr"/>
    </row>
    <row r="13" ht="18" customHeight="1">
      <c r="B13" s="15" t="inlineStr">
        <is>
          <t>Subcontractors</t>
        </is>
      </c>
      <c r="C13" s="57">
        <f>Subcontractors!$T$16</f>
        <v>208280</v>
      </c>
      <c r="D13" s="55" t="inlineStr">
        <is>
          <t>The quote carried for each package, or its allowance.</t>
        </is>
      </c>
    </row>
    <row r="14" ht="18" customHeight="1">
      <c r="B14" s="15" t="inlineStr">
        <is>
          <t>Preliminaries</t>
        </is>
      </c>
      <c r="C14" s="57">
        <f>Preliminaries!$I$20</f>
        <v>19770</v>
      </c>
      <c r="D14" s="55" t="inlineStr">
        <is>
          <t>From the Preliminaries tab.</t>
        </is>
      </c>
    </row>
    <row r="15" ht="18" customHeight="1">
      <c r="B15" s="24" t="inlineStr">
        <is>
          <t>Direct cost</t>
        </is>
      </c>
      <c r="C15" s="54">
        <f>ROUND(C9+C13+C14,2)</f>
        <v>358902.5</v>
      </c>
      <c r="D15" s="55" t="inlineStr">
        <is>
          <t>Own work + subcontractors + preliminaries</t>
        </is>
      </c>
    </row>
    <row r="16" ht="18" customHeight="1">
      <c r="B16" s="15" t="inlineStr">
        <is>
          <t>Contingency</t>
        </is>
      </c>
      <c r="C16" s="57">
        <f>ROUND(C15*Rates!$C$35/100,2)</f>
        <v>21534.15</v>
      </c>
      <c r="D16" s="55" t="str">
        <f>Rates!$C$35&amp;"% of direct cost"</f>
        <v>6% of direct cost</v>
      </c>
    </row>
    <row r="17" ht="18" customHeight="1">
      <c r="B17" s="15" t="inlineStr">
        <is>
          <t>Overheads and profit</t>
        </is>
      </c>
      <c r="C17" s="57">
        <f>ROUND(ROUND(C15+C16,2)*Rates!$C$36/100,2)</f>
        <v>38043.67</v>
      </c>
      <c r="D17" s="55" t="str">
        <f>Rates!$C$36&amp;"% of direct cost plus contingency"</f>
        <v>10% of direct cost plus contingency</v>
      </c>
    </row>
    <row r="18" ht="18" customHeight="1">
      <c r="B18" s="24" t="inlineStr">
        <is>
          <t>Subtotal before the bond</t>
        </is>
      </c>
      <c r="C18" s="54">
        <f>ROUND(C15+C16+C17,2)</f>
        <v>418480.32</v>
      </c>
      <c r="D18" s="55" t="inlineStr">
        <is>
          <t>Direct cost + contingency + overheads and profit.</t>
        </is>
      </c>
    </row>
    <row r="19" ht="18" customHeight="1">
      <c r="B19" s="15" t="inlineStr">
        <is>
          <t>Bond</t>
        </is>
      </c>
      <c r="C19" s="57">
        <f>ROUND(C18*Rates!$C$37/100,2)</f>
        <v>6277.2</v>
      </c>
      <c r="D19" s="55" t="str">
        <f>Rates!$C$37&amp;"% of the subtotal"</f>
        <v>1.5% of the subtotal</v>
      </c>
    </row>
    <row r="20" ht="18" customHeight="1">
      <c r="B20" s="15" t="inlineStr">
        <is>
          <t>Insurance</t>
        </is>
      </c>
      <c r="C20" s="57">
        <f>ROUND(C18*Rates!$C$38/100,2)</f>
        <v>6277.2</v>
      </c>
      <c r="D20" s="55" t="str">
        <f>Rates!$C$38&amp;"% of the subtotal"</f>
        <v>1.5% of the subtotal</v>
      </c>
    </row>
    <row r="21" ht="18" customHeight="1">
      <c r="B21" s="58" t="inlineStr">
        <is>
          <t>Tender total</t>
        </is>
      </c>
      <c r="C21" s="59">
        <f>ROUND(C18+C19+C20,2)</f>
        <v>431034.72</v>
      </c>
      <c r="D21" s="60" t="inlineStr">
        <is>
          <t>The price you tender, before VAT.</t>
        </is>
      </c>
    </row>
    <row r="22" ht="18" customHeight="1">
      <c r="B22" s="53" t="inlineStr">
        <is>
          <t>VAT, for reference</t>
        </is>
      </c>
      <c r="C22" s="43">
        <f>ROUND(C21*Rates!$C$39/100,2)</f>
        <v>86206.94</v>
      </c>
      <c r="D22" s="55" t="str">
        <f>Rates!$C$39&amp;"%, shown separately and not part of the tender total"</f>
        <v>20%, shown separately and not part of the tender total</v>
      </c>
    </row>
    <row r="23" ht="18" customHeight="1">
      <c r="B23" s="53" t="inlineStr">
        <is>
          <t>Tender total including VAT</t>
        </is>
      </c>
      <c r="C23" s="43">
        <f>ROUND(C21+C22,2)</f>
        <v>517241.66</v>
      </c>
      <c r="D23" s="55" t="inlineStr">
        <is>
          <t>For reference.</t>
        </is>
      </c>
    </row>
    <row r="24"/>
    <row r="25">
      <c r="B25" s="53" t="inlineStr">
        <is>
          <t>Left out of the tender (Excluded lines)</t>
        </is>
      </c>
      <c r="C25" s="43">
        <f>Estimate!$V$69</f>
        <v>3620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tender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bidfident.com/uk</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Quotation</t>
        </is>
      </c>
      <c r="C2" s="63" t="n"/>
      <c r="D2" s="64" t="n"/>
    </row>
    <row r="3">
      <c r="B3" s="14" t="inlineStr">
        <is>
          <t>Date</t>
        </is>
      </c>
      <c r="C3" s="65" t="n">
        <v>46365</v>
      </c>
      <c r="D3" s="64" t="n"/>
    </row>
    <row r="4">
      <c r="B4" s="14" t="inlineStr">
        <is>
          <t>Valid for (days)</t>
        </is>
      </c>
      <c r="C4" s="66" t="n">
        <v>30</v>
      </c>
      <c r="D4" s="64" t="n"/>
    </row>
    <row r="5">
      <c r="B5" s="14" t="inlineStr">
        <is>
          <t>Valid until</t>
        </is>
      </c>
      <c r="C5" s="67">
        <f>IF(OR($C$3="",$C$4=""),"",$C$3+$C$4)</f>
        <v>46395</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Land Remediation Ltd</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Petrol station land remediation (example)</v>
      </c>
    </row>
    <row r="19">
      <c r="B19" s="14" t="inlineStr">
        <is>
          <t>Location</t>
        </is>
      </c>
      <c r="C19" s="5" t="str">
        <f>IF(Rates!$C$7="","",Rates!$C$7)</f>
        <v>Doncaster, South Yorkshire</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land remediation work listed in our estimate, including materials, labour and plant.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'Tender summary'!$C$21</f>
        <v>431034.72</v>
      </c>
    </row>
    <row r="32">
      <c r="B32" s="53" t="str">
        <f>IF(N(Rates!$C$39)=0,"VAT is not included","VAT at "&amp;Rates!$C$39&amp;"%")</f>
        <v>VAT at 20%</v>
      </c>
      <c r="D32" s="74">
        <f>IF(N(Rates!$C$39)=0,"",'Tender summary'!$C$22)</f>
        <v>86206.94</v>
      </c>
    </row>
    <row r="33">
      <c r="B33" s="24" t="str">
        <f>IF(N(Rates!$C$39)=0,"","Total including VAT")</f>
        <v>Total including VAT</v>
      </c>
      <c r="D33" s="75">
        <f>IF(N(Rates!$C$39)=0,"",'Tender summary'!$C$23)</f>
        <v>517241.66</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Land Remediation Ltd</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land remediation,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01.100</t>
        </is>
      </c>
      <c r="C7" s="30" t="inlineStr">
        <is>
          <t>Site management</t>
        </is>
      </c>
      <c r="D7" s="30" t="inlineStr">
        <is>
          <t>wk</t>
        </is>
      </c>
    </row>
    <row r="8" ht="16.5" customHeight="1">
      <c r="B8" s="30" t="inlineStr">
        <is>
          <t>01.110</t>
        </is>
      </c>
      <c r="C8" s="30" t="inlineStr">
        <is>
          <t>Setting up and clearing the site</t>
        </is>
      </c>
      <c r="D8" s="30" t="inlineStr">
        <is>
          <t>item</t>
        </is>
      </c>
    </row>
    <row r="9" ht="16.5" customHeight="1">
      <c r="B9" s="30" t="inlineStr">
        <is>
          <t>01.120</t>
        </is>
      </c>
      <c r="C9" s="30" t="inlineStr">
        <is>
          <t>Site cabin and storage</t>
        </is>
      </c>
      <c r="D9" s="30" t="inlineStr">
        <is>
          <t>wk</t>
        </is>
      </c>
    </row>
    <row r="10" ht="16.5" customHeight="1">
      <c r="B10" s="30" t="inlineStr">
        <is>
          <t>01.130</t>
        </is>
      </c>
      <c r="C10" s="30" t="inlineStr">
        <is>
          <t>Temporary power and lighting</t>
        </is>
      </c>
      <c r="D10" s="30" t="inlineStr">
        <is>
          <t>wk</t>
        </is>
      </c>
    </row>
    <row r="11" ht="16.5" customHeight="1">
      <c r="B11" s="30" t="inlineStr">
        <is>
          <t>01.140</t>
        </is>
      </c>
      <c r="C11" s="30" t="inlineStr">
        <is>
          <t>Temporary heating and ventilation</t>
        </is>
      </c>
      <c r="D11" s="30" t="inlineStr">
        <is>
          <t>wk</t>
        </is>
      </c>
    </row>
    <row r="12" ht="16.5" customHeight="1">
      <c r="B12" s="30" t="inlineStr">
        <is>
          <t>01.150</t>
        </is>
      </c>
      <c r="C12" s="30" t="inlineStr">
        <is>
          <t>Welfare facilities</t>
        </is>
      </c>
      <c r="D12" s="30" t="inlineStr">
        <is>
          <t>wk</t>
        </is>
      </c>
    </row>
    <row r="13" ht="16.5" customHeight="1">
      <c r="B13" s="30" t="inlineStr">
        <is>
          <t>01.160</t>
        </is>
      </c>
      <c r="C13" s="30" t="inlineStr">
        <is>
          <t>Hoarding and signs</t>
        </is>
      </c>
      <c r="D13" s="30" t="inlineStr">
        <is>
          <t>item</t>
        </is>
      </c>
    </row>
    <row r="14" ht="16.5" customHeight="1">
      <c r="B14" s="30" t="inlineStr">
        <is>
          <t>01.170</t>
        </is>
      </c>
      <c r="C14" s="30" t="inlineStr">
        <is>
          <t>Health and safety plan and training</t>
        </is>
      </c>
      <c r="D14" s="30" t="inlineStr">
        <is>
          <t>item</t>
        </is>
      </c>
    </row>
    <row r="15" ht="16.5" customHeight="1">
      <c r="B15" s="30" t="inlineStr">
        <is>
          <t>01.180</t>
        </is>
      </c>
      <c r="C15" s="30" t="inlineStr">
        <is>
          <t>Protective gear and first aid</t>
        </is>
      </c>
      <c r="D15" s="30" t="inlineStr">
        <is>
          <t>item</t>
        </is>
      </c>
    </row>
    <row r="16" ht="16.5" customHeight="1">
      <c r="B16" s="30" t="inlineStr">
        <is>
          <t>01.190</t>
        </is>
      </c>
      <c r="C16" s="30" t="inlineStr">
        <is>
          <t>Permits and fees</t>
        </is>
      </c>
      <c r="D16" s="30" t="inlineStr">
        <is>
          <t>item</t>
        </is>
      </c>
    </row>
    <row r="17" ht="16.5" customHeight="1">
      <c r="B17" s="30" t="inlineStr">
        <is>
          <t>01.200</t>
        </is>
      </c>
      <c r="C17" s="30" t="inlineStr">
        <is>
          <t>Insurance and bonds</t>
        </is>
      </c>
      <c r="D17" s="30" t="inlineStr">
        <is>
          <t>item</t>
        </is>
      </c>
    </row>
    <row r="18" ht="16.5" customHeight="1">
      <c r="B18" s="30" t="inlineStr">
        <is>
          <t>01.210</t>
        </is>
      </c>
      <c r="C18" s="30" t="inlineStr">
        <is>
          <t>Setting out and surveying</t>
        </is>
      </c>
      <c r="D18" s="30" t="inlineStr">
        <is>
          <t>day</t>
        </is>
      </c>
    </row>
    <row r="19" ht="16.5" customHeight="1">
      <c r="B19" s="30" t="inlineStr">
        <is>
          <t>01.220</t>
        </is>
      </c>
      <c r="C19" s="30" t="inlineStr">
        <is>
          <t>Scaffold and access equipment</t>
        </is>
      </c>
      <c r="D19" s="30" t="inlineStr">
        <is>
          <t>wk</t>
        </is>
      </c>
    </row>
    <row r="20" ht="16.5" customHeight="1">
      <c r="B20" s="30" t="inlineStr">
        <is>
          <t>01.230</t>
        </is>
      </c>
      <c r="C20" s="30" t="inlineStr">
        <is>
          <t>Crane and deliveries</t>
        </is>
      </c>
      <c r="D20" s="30" t="inlineStr">
        <is>
          <t>day</t>
        </is>
      </c>
    </row>
    <row r="21" ht="16.5" customHeight="1">
      <c r="B21" s="30" t="inlineStr">
        <is>
          <t>01.240</t>
        </is>
      </c>
      <c r="C21" s="30" t="inlineStr">
        <is>
          <t>Skips and waste removal</t>
        </is>
      </c>
      <c r="D21" s="30" t="inlineStr">
        <is>
          <t>nr</t>
        </is>
      </c>
    </row>
    <row r="22" ht="16.5" customHeight="1">
      <c r="B22" s="30" t="inlineStr">
        <is>
          <t>01.250</t>
        </is>
      </c>
      <c r="C22" s="30" t="inlineStr">
        <is>
          <t>Daily cleaning</t>
        </is>
      </c>
      <c r="D22" s="30" t="inlineStr">
        <is>
          <t>wk</t>
        </is>
      </c>
    </row>
    <row r="23" ht="16.5" customHeight="1">
      <c r="B23" s="30" t="inlineStr">
        <is>
          <t>01.260</t>
        </is>
      </c>
      <c r="C23" s="30" t="inlineStr">
        <is>
          <t>Final clean</t>
        </is>
      </c>
      <c r="D23" s="30" t="inlineStr">
        <is>
          <t>item</t>
        </is>
      </c>
    </row>
    <row r="24" ht="16.5" customHeight="1">
      <c r="B24" s="30" t="inlineStr">
        <is>
          <t>01.270</t>
        </is>
      </c>
      <c r="C24" s="30" t="inlineStr">
        <is>
          <t>Protection of existing floors and finishes</t>
        </is>
      </c>
      <c r="D24" s="30" t="inlineStr">
        <is>
          <t>item</t>
        </is>
      </c>
    </row>
    <row r="25" ht="16.5" customHeight="1">
      <c r="B25" s="30" t="inlineStr">
        <is>
          <t>01.280</t>
        </is>
      </c>
      <c r="C25" s="30" t="inlineStr">
        <is>
          <t>Site vehicles and fuel</t>
        </is>
      </c>
      <c r="D25" s="30" t="inlineStr">
        <is>
          <t>item</t>
        </is>
      </c>
    </row>
    <row r="26" ht="16.5" customHeight="1">
      <c r="B26" s="30" t="inlineStr">
        <is>
          <t>01.290</t>
        </is>
      </c>
      <c r="C26" s="30" t="inlineStr">
        <is>
          <t>Small tools and supplies</t>
        </is>
      </c>
      <c r="D26" s="30" t="inlineStr">
        <is>
          <t>item</t>
        </is>
      </c>
    </row>
    <row r="27" ht="16.5" customHeight="1">
      <c r="B27" s="30" t="inlineStr">
        <is>
          <t>01.300</t>
        </is>
      </c>
      <c r="C27" s="30" t="inlineStr">
        <is>
          <t>Drawings and samples</t>
        </is>
      </c>
      <c r="D27" s="30" t="inlineStr">
        <is>
          <t>item</t>
        </is>
      </c>
    </row>
    <row r="28" ht="16.5" customHeight="1">
      <c r="B28" s="30" t="inlineStr">
        <is>
          <t>01.310</t>
        </is>
      </c>
      <c r="C28" s="30" t="inlineStr">
        <is>
          <t>Testing and inspections</t>
        </is>
      </c>
      <c r="D28" s="30" t="inlineStr">
        <is>
          <t>item</t>
        </is>
      </c>
    </row>
    <row r="29" ht="16.5" customHeight="1">
      <c r="B29" s="30" t="inlineStr">
        <is>
          <t>01.320</t>
        </is>
      </c>
      <c r="C29" s="30" t="inlineStr">
        <is>
          <t>Handover documents and manuals</t>
        </is>
      </c>
      <c r="D29" s="30" t="inlineStr">
        <is>
          <t>item</t>
        </is>
      </c>
    </row>
    <row r="30" ht="16.5" customHeight="1">
      <c r="B30" s="30" t="inlineStr">
        <is>
          <t>01.330</t>
        </is>
      </c>
      <c r="C30" s="30" t="inlineStr">
        <is>
          <t>Defects period and call backs</t>
        </is>
      </c>
      <c r="D30" s="30" t="inlineStr">
        <is>
          <t>item</t>
        </is>
      </c>
    </row>
    <row r="31" ht="16.5" customHeight="1">
      <c r="B31" s="30" t="inlineStr">
        <is>
          <t>01.340</t>
        </is>
      </c>
      <c r="C31" s="30" t="inlineStr">
        <is>
          <t>Provisional sums</t>
        </is>
      </c>
      <c r="D31" s="30" t="inlineStr">
        <is>
          <t>item</t>
        </is>
      </c>
    </row>
    <row r="32" ht="16.5" customHeight="1">
      <c r="B32" s="30" t="inlineStr">
        <is>
          <t>01.350</t>
        </is>
      </c>
      <c r="C32" s="30" t="inlineStr">
        <is>
          <t>Overtime and premium time</t>
        </is>
      </c>
      <c r="D32" s="30" t="inlineStr">
        <is>
          <t>hr</t>
        </is>
      </c>
    </row>
    <row r="33" ht="16.5" customHeight="1">
      <c r="B33" s="30" t="inlineStr">
        <is>
          <t>01.360</t>
        </is>
      </c>
      <c r="C33" s="30" t="inlineStr">
        <is>
          <t>Weather protection</t>
        </is>
      </c>
      <c r="D33" s="30" t="inlineStr">
        <is>
          <t>item</t>
        </is>
      </c>
    </row>
    <row r="34" ht="16.5" customHeight="1">
      <c r="B34" s="30" t="inlineStr">
        <is>
          <t>01.370</t>
        </is>
      </c>
      <c r="C34" s="30" t="inlineStr">
        <is>
          <t>Meetings and site paperwork</t>
        </is>
      </c>
      <c r="D34" s="30" t="inlineStr">
        <is>
          <t>hr</t>
        </is>
      </c>
    </row>
    <row r="35" ht="16.5" customHeight="1">
      <c r="B35" s="30" t="inlineStr">
        <is>
          <t>31.500</t>
        </is>
      </c>
      <c r="C35" s="30" t="inlineStr">
        <is>
          <t>Site investigation and sampling plan</t>
        </is>
      </c>
      <c r="D35" s="30" t="inlineStr">
        <is>
          <t>item</t>
        </is>
      </c>
    </row>
    <row r="36" ht="16.5" customHeight="1">
      <c r="B36" s="30" t="inlineStr">
        <is>
          <t>31.510</t>
        </is>
      </c>
      <c r="C36" s="30" t="inlineStr">
        <is>
          <t>Soil and water samples</t>
        </is>
      </c>
      <c r="D36" s="30" t="inlineStr">
        <is>
          <t>nr</t>
        </is>
      </c>
    </row>
    <row r="37" ht="16.5" customHeight="1">
      <c r="B37" s="30" t="inlineStr">
        <is>
          <t>31.520</t>
        </is>
      </c>
      <c r="C37" s="30" t="inlineStr">
        <is>
          <t>Laboratory testing</t>
        </is>
      </c>
      <c r="D37" s="30" t="inlineStr">
        <is>
          <t>nr</t>
        </is>
      </c>
    </row>
    <row r="38" ht="16.5" customHeight="1">
      <c r="B38" s="30" t="inlineStr">
        <is>
          <t>31.530</t>
        </is>
      </c>
      <c r="C38" s="30" t="inlineStr">
        <is>
          <t>Contaminated soil excavation</t>
        </is>
      </c>
      <c r="D38" s="30" t="inlineStr">
        <is>
          <t>m3</t>
        </is>
      </c>
    </row>
    <row r="39" ht="16.5" customHeight="1">
      <c r="B39" s="30" t="inlineStr">
        <is>
          <t>31.540</t>
        </is>
      </c>
      <c r="C39" s="30" t="inlineStr">
        <is>
          <t>Sorting and stockpiling soil</t>
        </is>
      </c>
      <c r="D39" s="30" t="inlineStr">
        <is>
          <t>m3</t>
        </is>
      </c>
    </row>
    <row r="40" ht="16.5" customHeight="1">
      <c r="B40" s="30" t="inlineStr">
        <is>
          <t>31.550</t>
        </is>
      </c>
      <c r="C40" s="30" t="inlineStr">
        <is>
          <t>Hauling contaminated soil</t>
        </is>
      </c>
      <c r="D40" s="30" t="inlineStr">
        <is>
          <t>t</t>
        </is>
      </c>
    </row>
    <row r="41" ht="16.5" customHeight="1">
      <c r="B41" s="30" t="inlineStr">
        <is>
          <t>31.560</t>
        </is>
      </c>
      <c r="C41" s="30" t="inlineStr">
        <is>
          <t>Disposal fees at licensed facility</t>
        </is>
      </c>
      <c r="D41" s="30" t="inlineStr">
        <is>
          <t>t</t>
        </is>
      </c>
    </row>
    <row r="42" ht="16.5" customHeight="1">
      <c r="B42" s="30" t="inlineStr">
        <is>
          <t>31.570</t>
        </is>
      </c>
      <c r="C42" s="30" t="inlineStr">
        <is>
          <t>Clean fill supply and placement</t>
        </is>
      </c>
      <c r="D42" s="30" t="inlineStr">
        <is>
          <t>m3</t>
        </is>
      </c>
    </row>
    <row r="43" ht="16.5" customHeight="1">
      <c r="B43" s="30" t="inlineStr">
        <is>
          <t>31.580</t>
        </is>
      </c>
      <c r="C43" s="30" t="inlineStr">
        <is>
          <t>Cover layer and liner</t>
        </is>
      </c>
      <c r="D43" s="30" t="inlineStr">
        <is>
          <t>m2</t>
        </is>
      </c>
    </row>
    <row r="44" ht="16.5" customHeight="1">
      <c r="B44" s="30" t="inlineStr">
        <is>
          <t>31.590</t>
        </is>
      </c>
      <c r="C44" s="30" t="inlineStr">
        <is>
          <t>Groundwater treatment system</t>
        </is>
      </c>
      <c r="D44" s="30" t="inlineStr">
        <is>
          <t>wk</t>
        </is>
      </c>
    </row>
    <row r="45" ht="16.5" customHeight="1">
      <c r="B45" s="30" t="inlineStr">
        <is>
          <t>31.600</t>
        </is>
      </c>
      <c r="C45" s="30" t="inlineStr">
        <is>
          <t>Monitoring wells installed</t>
        </is>
      </c>
      <c r="D45" s="30" t="inlineStr">
        <is>
          <t>nr</t>
        </is>
      </c>
    </row>
    <row r="46" ht="16.5" customHeight="1">
      <c r="B46" s="30" t="inlineStr">
        <is>
          <t>31.610</t>
        </is>
      </c>
      <c r="C46" s="30" t="inlineStr">
        <is>
          <t>Monitoring rounds</t>
        </is>
      </c>
      <c r="D46" s="30" t="inlineStr">
        <is>
          <t>nr</t>
        </is>
      </c>
    </row>
    <row r="47" ht="16.5" customHeight="1">
      <c r="B47" s="30" t="inlineStr">
        <is>
          <t>31.620</t>
        </is>
      </c>
      <c r="C47" s="30" t="inlineStr">
        <is>
          <t>Air and dust monitoring</t>
        </is>
      </c>
      <c r="D47" s="30" t="inlineStr">
        <is>
          <t>wk</t>
        </is>
      </c>
    </row>
    <row r="48" ht="16.5" customHeight="1">
      <c r="B48" s="30" t="inlineStr">
        <is>
          <t>31.630</t>
        </is>
      </c>
      <c r="C48" s="30" t="inlineStr">
        <is>
          <t>Decontamination station</t>
        </is>
      </c>
      <c r="D48" s="30" t="inlineStr">
        <is>
          <t>wk</t>
        </is>
      </c>
    </row>
    <row r="49" ht="16.5" customHeight="1">
      <c r="B49" s="30" t="inlineStr">
        <is>
          <t>31.640</t>
        </is>
      </c>
      <c r="C49" s="30" t="inlineStr">
        <is>
          <t>Waste records and tracking</t>
        </is>
      </c>
      <c r="D49" s="30" t="inlineStr">
        <is>
          <t>item</t>
        </is>
      </c>
    </row>
    <row r="50" ht="16.5" customHeight="1">
      <c r="B50" s="30" t="inlineStr">
        <is>
          <t>31.650</t>
        </is>
      </c>
      <c r="C50" s="30" t="inlineStr">
        <is>
          <t>Final report and sign off</t>
        </is>
      </c>
      <c r="D50" s="30" t="inlineStr">
        <is>
          <t>item</t>
        </is>
      </c>
    </row>
    <row r="51" ht="16.5" customHeight="1">
      <c r="B51" s="30" t="inlineStr">
        <is>
          <t>31.660</t>
        </is>
      </c>
      <c r="C51" s="30" t="inlineStr">
        <is>
          <t>Daywork</t>
        </is>
      </c>
      <c r="D51" s="30" t="inlineStr">
        <is>
          <t>hr</t>
        </is>
      </c>
    </row>
    <row r="52" ht="16.5" customHeight="1">
      <c r="B52" s="30" t="n"/>
      <c r="C52" s="30" t="n"/>
      <c r="D52" s="30" t="n"/>
    </row>
    <row r="53" ht="16.5" customHeight="1">
      <c r="B53" s="30" t="n"/>
      <c r="C53" s="30" t="n"/>
      <c r="D53" s="30" t="n"/>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Land remediation estimate (United Kingdom, worked example)</dc:title>
  <dcterms:created xmlns:dcterms="http://purl.org/dc/terms/" xmlns:xsi="http://www.w3.org/2001/XMLSchema-instance" xsi:type="dcterms:W3CDTF">2026-10-29T06:11:31Z</dcterms:created>
  <dcterms:modified xmlns:dcterms="http://purl.org/dc/terms/" xmlns:xsi="http://www.w3.org/2001/XMLSchema-instance" xsi:type="dcterms:W3CDTF">2026-10-29T06:11:31Z</dcterms:modified>
  <cp:keywords>estimating spreadsheet, free, Bidfident</cp:keywords>
</cp:coreProperties>
</file>